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\StaUp Info\Chris' Groups\TC02\Chicago TC02 May 2018\Surveys\"/>
    </mc:Choice>
  </mc:AlternateContent>
  <xr:revisionPtr revIDLastSave="0" documentId="13_ncr:1_{8F21554E-8573-4A88-9DDC-5E771303C18F}" xr6:coauthVersionLast="32" xr6:coauthVersionMax="32" xr10:uidLastSave="{00000000-0000-0000-0000-000000000000}"/>
  <bookViews>
    <workbookView xWindow="0" yWindow="0" windowWidth="28800" windowHeight="12810" xr2:uid="{00000000-000D-0000-FFFF-FFFF00000000}"/>
  </bookViews>
  <sheets>
    <sheet name="Cost per Hire" sheetId="12" r:id="rId1"/>
    <sheet name="Hire per Recruit" sheetId="11" r:id="rId2"/>
    <sheet name="Female" sheetId="10" r:id="rId3"/>
    <sheet name="Age" sheetId="9" r:id="rId4"/>
    <sheet name="OO Turn" sheetId="7" r:id="rId5"/>
    <sheet name="CF Turn" sheetId="3" r:id="rId6"/>
    <sheet name="TC02 Survey Results" sheetId="2" r:id="rId7"/>
  </sheets>
  <definedNames>
    <definedName name="_xlnm.Print_Area" localSheetId="6">'TC02 Survey Results'!$A$1:$H$90</definedName>
    <definedName name="_xlnm.Print_Titles" localSheetId="6">'TC02 Survey Results'!$1:$1</definedName>
  </definedNames>
  <calcPr calcId="179017"/>
</workbook>
</file>

<file path=xl/calcChain.xml><?xml version="1.0" encoding="utf-8"?>
<calcChain xmlns="http://schemas.openxmlformats.org/spreadsheetml/2006/main">
  <c r="H12" i="2" l="1"/>
  <c r="H13" i="2"/>
  <c r="H14" i="2"/>
  <c r="H15" i="2"/>
  <c r="C77" i="2" l="1"/>
  <c r="C57" i="2"/>
  <c r="C55" i="2"/>
  <c r="C53" i="2"/>
  <c r="C51" i="2"/>
  <c r="C49" i="2"/>
  <c r="C12" i="2"/>
  <c r="C13" i="2"/>
  <c r="C14" i="2" s="1"/>
  <c r="C15" i="2"/>
  <c r="C6" i="2"/>
  <c r="C8" i="2" s="1"/>
  <c r="C7" i="2"/>
  <c r="G76" i="2" l="1"/>
  <c r="G75" i="2"/>
  <c r="G72" i="2"/>
  <c r="C88" i="2" l="1"/>
  <c r="D88" i="2"/>
  <c r="E88" i="2"/>
  <c r="F88" i="2"/>
  <c r="G88" i="2"/>
  <c r="B88" i="2"/>
  <c r="D75" i="2"/>
  <c r="D74" i="2"/>
  <c r="D73" i="2"/>
  <c r="H23" i="2" l="1"/>
  <c r="H24" i="2"/>
  <c r="H25" i="2"/>
  <c r="H26" i="2"/>
  <c r="H27" i="2"/>
  <c r="H28" i="2"/>
  <c r="H29" i="2"/>
  <c r="H30" i="2"/>
  <c r="F6" i="2"/>
  <c r="G6" i="2"/>
  <c r="F7" i="2"/>
  <c r="F8" i="2" s="1"/>
  <c r="G7" i="2"/>
  <c r="B6" i="2"/>
  <c r="D6" i="2"/>
  <c r="B7" i="2"/>
  <c r="D7" i="2"/>
  <c r="B8" i="2"/>
  <c r="F12" i="2"/>
  <c r="G12" i="2"/>
  <c r="F13" i="2"/>
  <c r="G13" i="2"/>
  <c r="F14" i="2"/>
  <c r="G14" i="2"/>
  <c r="F15" i="2"/>
  <c r="G15" i="2"/>
  <c r="B12" i="2"/>
  <c r="D12" i="2"/>
  <c r="B13" i="2"/>
  <c r="B14" i="2" s="1"/>
  <c r="D13" i="2"/>
  <c r="B15" i="2"/>
  <c r="D15" i="2"/>
  <c r="E15" i="2"/>
  <c r="E13" i="2"/>
  <c r="D77" i="2"/>
  <c r="E77" i="2"/>
  <c r="F77" i="2"/>
  <c r="G77" i="2"/>
  <c r="C67" i="2"/>
  <c r="D67" i="2"/>
  <c r="E67" i="2"/>
  <c r="F67" i="2"/>
  <c r="G67" i="2"/>
  <c r="B67" i="2"/>
  <c r="E39" i="2"/>
  <c r="E38" i="2"/>
  <c r="G8" i="2" l="1"/>
  <c r="D14" i="2"/>
  <c r="D8" i="2"/>
  <c r="H22" i="2"/>
  <c r="H81" i="2" l="1"/>
  <c r="H82" i="2"/>
  <c r="H80" i="2"/>
  <c r="H83" i="2"/>
  <c r="H84" i="2"/>
  <c r="H85" i="2"/>
  <c r="H86" i="2"/>
  <c r="H87" i="2"/>
  <c r="H79" i="2"/>
  <c r="H62" i="2"/>
  <c r="H63" i="2"/>
  <c r="H64" i="2"/>
  <c r="H65" i="2"/>
  <c r="H66" i="2"/>
  <c r="H61" i="2"/>
  <c r="H48" i="2"/>
  <c r="H50" i="2"/>
  <c r="H52" i="2"/>
  <c r="H54" i="2"/>
  <c r="H56" i="2"/>
  <c r="H47" i="2"/>
  <c r="H33" i="2"/>
  <c r="H34" i="2"/>
  <c r="H35" i="2"/>
  <c r="H36" i="2"/>
  <c r="H37" i="2"/>
  <c r="H38" i="2"/>
  <c r="H39" i="2"/>
  <c r="H41" i="2"/>
  <c r="H42" i="2"/>
  <c r="H43" i="2"/>
  <c r="H32" i="2"/>
  <c r="H18" i="2"/>
  <c r="H19" i="2"/>
  <c r="H20" i="2"/>
  <c r="H21" i="2"/>
  <c r="H17" i="2"/>
  <c r="H4" i="2"/>
  <c r="H5" i="2"/>
  <c r="H9" i="2"/>
  <c r="H10" i="2"/>
  <c r="H11" i="2"/>
  <c r="H3" i="2"/>
  <c r="D57" i="2"/>
  <c r="E57" i="2"/>
  <c r="F57" i="2"/>
  <c r="G57" i="2"/>
  <c r="F53" i="2"/>
  <c r="F49" i="2"/>
  <c r="F51" i="2"/>
  <c r="D55" i="2"/>
  <c r="E55" i="2"/>
  <c r="F55" i="2"/>
  <c r="G55" i="2"/>
  <c r="E12" i="2"/>
  <c r="E14" i="2" s="1"/>
  <c r="E6" i="2"/>
  <c r="E7" i="2"/>
  <c r="H6" i="2"/>
  <c r="H67" i="2" l="1"/>
  <c r="H7" i="2"/>
  <c r="D53" i="2"/>
  <c r="D51" i="2"/>
  <c r="D49" i="2"/>
  <c r="E49" i="2"/>
  <c r="E51" i="2"/>
  <c r="E53" i="2"/>
  <c r="E8" i="2" l="1"/>
  <c r="H88" i="2" l="1"/>
  <c r="G53" i="2" l="1"/>
  <c r="G51" i="2"/>
  <c r="G49" i="2"/>
  <c r="B57" i="2" l="1"/>
  <c r="H57" i="2" s="1"/>
  <c r="B51" i="2" l="1"/>
  <c r="H51" i="2" s="1"/>
  <c r="B77" i="2"/>
  <c r="H77" i="2" s="1"/>
  <c r="B55" i="2" l="1"/>
  <c r="H55" i="2" s="1"/>
  <c r="B53" i="2"/>
  <c r="H53" i="2" s="1"/>
  <c r="B49" i="2"/>
  <c r="H49" i="2" s="1"/>
  <c r="H8" i="2"/>
</calcChain>
</file>

<file path=xl/sharedStrings.xml><?xml version="1.0" encoding="utf-8"?>
<sst xmlns="http://schemas.openxmlformats.org/spreadsheetml/2006/main" count="139" uniqueCount="123">
  <si>
    <t>What is the Average Age of your Driving Force?</t>
  </si>
  <si>
    <t>How many recruiters do you have?</t>
  </si>
  <si>
    <t>Recruiters to processors ratio</t>
  </si>
  <si>
    <t>o   Magazine</t>
  </si>
  <si>
    <t>o   Radio</t>
  </si>
  <si>
    <t>o   TV</t>
  </si>
  <si>
    <t>o   Billboards</t>
  </si>
  <si>
    <t>o   Newspaper</t>
  </si>
  <si>
    <t>o   Other</t>
  </si>
  <si>
    <t xml:space="preserve"> % of ad $'s spent on various mediums:</t>
  </si>
  <si>
    <t>How many days is your orientation process</t>
  </si>
  <si>
    <t>What % of the Drivers Travel Out of Pocket do you reimburse?</t>
  </si>
  <si>
    <t>What amount do you allocate per driver accomodation and meal expense?</t>
  </si>
  <si>
    <t>What % of the Driving Force is 30 Years old or Younger?</t>
  </si>
  <si>
    <t>What % of the Driving Force is 51 and Older?</t>
  </si>
  <si>
    <t>What % of the Driving Force is 41 - 50?</t>
  </si>
  <si>
    <t>What % of the Driving Force is 31 - 40?</t>
  </si>
  <si>
    <t>What is Your Minimum Age in years?</t>
  </si>
  <si>
    <t>What is your Minimum Driving Experience in Years?</t>
  </si>
  <si>
    <t>How Many Independent Recruiters (Contractors) do you employ?</t>
  </si>
  <si>
    <t>o  Processing Fees monthly average (including drug testing, and and other fees; not including wages)</t>
  </si>
  <si>
    <t>Average Cost/Hire</t>
  </si>
  <si>
    <t>TOTAL %</t>
  </si>
  <si>
    <t>Do you pay for orientation class? (Y-Yes, N-No)</t>
  </si>
  <si>
    <t>What is your Minimum Driving Experience in Miles?</t>
  </si>
  <si>
    <t>o  Wages (Base Wage &amp; Incentives  for recruiter, processors and everyone involved in the recruiting and orientation process? Not Including Benefits)</t>
  </si>
  <si>
    <t>Average number of Company Drivers for the period</t>
  </si>
  <si>
    <t>Annualized Voluntary Company Driver turnover</t>
  </si>
  <si>
    <t>Total Company Driver Turnover</t>
  </si>
  <si>
    <t>Annualized Involuntary Company Driver turnover</t>
  </si>
  <si>
    <t>Total Voluntary Owner Operator terminations</t>
  </si>
  <si>
    <t>Total Involuntary Owner Operator terminations</t>
  </si>
  <si>
    <t>Annualized Voluntary Owner Operator turnover</t>
  </si>
  <si>
    <t>Annualized Involuntary Owner Operator turnover</t>
  </si>
  <si>
    <t>Total Turnover</t>
  </si>
  <si>
    <t>Total Owner Operator Turnover</t>
  </si>
  <si>
    <t xml:space="preserve">Percentage of Scheduled that Show </t>
  </si>
  <si>
    <t>Hit Rate</t>
  </si>
  <si>
    <t>Describe how your recruiting department performs: Experienced hires only (Use same time frame above)</t>
  </si>
  <si>
    <t>Percentage of Showed that are Hired</t>
  </si>
  <si>
    <t>Average # of Drivers hired per Week</t>
  </si>
  <si>
    <t>Average # of Drivers hired per Recruiter per Week</t>
  </si>
  <si>
    <t>Average Compensation cost per Hire</t>
  </si>
  <si>
    <t>o  Advertising and Referral Fees</t>
  </si>
  <si>
    <t>o  Driver Transportation to and from Orientation, Meals and Lodging</t>
  </si>
  <si>
    <t>What is your Driver Hiring Criteria and Recruiting Department structure</t>
  </si>
  <si>
    <t>What Application Tracking System do you use?</t>
  </si>
  <si>
    <t>Is your recruiting advertising placed directly/through an agency/both?</t>
  </si>
  <si>
    <t>Do you have a marketing/social media person on staff?</t>
  </si>
  <si>
    <t>What truck shows do you attend?</t>
  </si>
  <si>
    <t>What is your #1 source for hires?</t>
  </si>
  <si>
    <t>Total compensation (no benfits) for Recruiting Department for 13 week period reported</t>
  </si>
  <si>
    <t>Total Voluntary Company Driver terminations (They Quit You)</t>
  </si>
  <si>
    <t>Total Involuntary Company Driver terminations (You Fired Them)</t>
  </si>
  <si>
    <t>Average number of Owner/Operators for the period</t>
  </si>
  <si>
    <t>How many recruiting managers do you have? (Prorate if Multiple Functions)</t>
  </si>
  <si>
    <t>How many Recruits do you get from Independent Recruiters (Contractors) Weekly?</t>
  </si>
  <si>
    <t>Total number of Scheduled for Orientation for the Period</t>
  </si>
  <si>
    <t>Total number of drivers who showed for Orientation for the Period</t>
  </si>
  <si>
    <t>Total Number of Hires for the Period</t>
  </si>
  <si>
    <t>o  Other</t>
  </si>
  <si>
    <t>Recruiting People/Manager</t>
  </si>
  <si>
    <t>How many processors do you have? (Prorate if Multiple Functions)</t>
  </si>
  <si>
    <t xml:space="preserve">Total number of Leads for the Period (calls, online applications, quick applications, etc)   </t>
  </si>
  <si>
    <t>On their Own</t>
  </si>
  <si>
    <t>Bus</t>
  </si>
  <si>
    <t>Plane</t>
  </si>
  <si>
    <t xml:space="preserve"> Train</t>
  </si>
  <si>
    <t>Truck</t>
  </si>
  <si>
    <t>Other</t>
  </si>
  <si>
    <t>Group Average</t>
  </si>
  <si>
    <t>How do you get drivers to your location(s)?  Totals should equal 100%</t>
  </si>
  <si>
    <t>Cost per hire: Complete the Costs for the below mentioned categories the 6 month period</t>
  </si>
  <si>
    <t>o   Facebook</t>
  </si>
  <si>
    <t>o   Craigslist</t>
  </si>
  <si>
    <t>o   Google Adword</t>
  </si>
  <si>
    <t>Driver Force as of April 30th (Company Drivers, I/C &amp; L/P)</t>
  </si>
  <si>
    <t>% of Drivers that have been with you for 6 Months or Less</t>
  </si>
  <si>
    <t>% of Drivers that have been with you for between 6 - 12 Months</t>
  </si>
  <si>
    <t>% of Drivers that have been with you for 1 - 2 years</t>
  </si>
  <si>
    <t>% of Drivers that have been with you for 2 - 5 Years</t>
  </si>
  <si>
    <t>% of Drivers that have been with you for 5 + Years</t>
  </si>
  <si>
    <t>Team Count (% of total trucks)</t>
  </si>
  <si>
    <t>Male Driver %</t>
  </si>
  <si>
    <t>Female Driver %</t>
  </si>
  <si>
    <t xml:space="preserve">Driver Retention </t>
  </si>
  <si>
    <t>What is the Average Seniority of your Driving Force?</t>
  </si>
  <si>
    <t>Barber</t>
  </si>
  <si>
    <t>Halvor</t>
  </si>
  <si>
    <t>PGT</t>
  </si>
  <si>
    <t>Prime</t>
  </si>
  <si>
    <t>Roehl</t>
  </si>
  <si>
    <t>Searcy</t>
  </si>
  <si>
    <r>
      <t xml:space="preserve">Driver Recruiting Survey </t>
    </r>
    <r>
      <rPr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(Data for 08/1/17 to 01/31/2018) </t>
    </r>
    <r>
      <rPr>
        <sz val="11"/>
        <color theme="1"/>
        <rFont val="Arial Narrow"/>
        <family val="2"/>
      </rPr>
      <t xml:space="preserve">                          </t>
    </r>
  </si>
  <si>
    <t>MyCDLAPP</t>
  </si>
  <si>
    <t>None</t>
  </si>
  <si>
    <t>Both</t>
  </si>
  <si>
    <t>Facebook</t>
  </si>
  <si>
    <t>Y</t>
  </si>
  <si>
    <t>NONE</t>
  </si>
  <si>
    <t xml:space="preserve">N </t>
  </si>
  <si>
    <t>Note 1(Prime): non-Google paid search (Randall Reilly, LinkUp, Career Builder, Fastport, etc.)</t>
  </si>
  <si>
    <t>Note 1 (Other)</t>
  </si>
  <si>
    <t>Yes</t>
  </si>
  <si>
    <t>Referrals</t>
  </si>
  <si>
    <t>2:1</t>
  </si>
  <si>
    <t>TenStreet</t>
  </si>
  <si>
    <t>1-0.5</t>
  </si>
  <si>
    <t>1-0</t>
  </si>
  <si>
    <t>Truckmate</t>
  </si>
  <si>
    <t>No</t>
  </si>
  <si>
    <t xml:space="preserve">Yes </t>
  </si>
  <si>
    <t>Yes (Part Time)</t>
  </si>
  <si>
    <t>Directly</t>
  </si>
  <si>
    <t>Website</t>
  </si>
  <si>
    <t>MATS/GATS</t>
  </si>
  <si>
    <t xml:space="preserve"> TenStreet (Current) to Foley (Future)</t>
  </si>
  <si>
    <t>Bus Ticket Only</t>
  </si>
  <si>
    <t>Accomodations + 3 Meals per Day</t>
  </si>
  <si>
    <t>4.27 years</t>
  </si>
  <si>
    <t>EBE</t>
  </si>
  <si>
    <t>Direct</t>
  </si>
  <si>
    <t>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</si>
</sst>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;\-&quot;$&quot;#,##0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0.0%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#,##0.0_);\(#,##0.0\)"/>
    <numFmt numFmtId="171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14"/>
      <color indexed="8"/>
      <name val="Arial Narrow"/>
      <family val="2"/>
    </font>
    <font>
      <sz val="11"/>
      <color theme="1"/>
      <name val="Calibri"/>
      <family val="2"/>
      <scheme val="minor"/>
    </font>
    <font>
      <sz val="14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10" fontId="5" fillId="0" borderId="1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11" fillId="3" borderId="1" xfId="0" applyFont="1" applyFill="1" applyBorder="1" applyAlignment="1">
      <alignment vertical="center" wrapText="1"/>
    </xf>
    <xf numFmtId="9" fontId="9" fillId="3" borderId="1" xfId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>
      <alignment vertical="center" wrapText="1"/>
    </xf>
    <xf numFmtId="169" fontId="5" fillId="0" borderId="1" xfId="4" applyNumberFormat="1" applyFont="1" applyFill="1" applyBorder="1" applyAlignment="1" applyProtection="1">
      <alignment horizontal="right" wrapText="1"/>
      <protection locked="0"/>
    </xf>
    <xf numFmtId="169" fontId="5" fillId="0" borderId="1" xfId="6" applyNumberFormat="1" applyFont="1" applyFill="1" applyBorder="1" applyAlignment="1" applyProtection="1">
      <alignment horizontal="right" wrapText="1"/>
      <protection locked="0"/>
    </xf>
    <xf numFmtId="169" fontId="5" fillId="4" borderId="1" xfId="4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>
      <alignment horizontal="left" wrapText="1"/>
    </xf>
    <xf numFmtId="10" fontId="5" fillId="4" borderId="1" xfId="1" applyNumberFormat="1" applyFont="1" applyFill="1" applyBorder="1" applyAlignment="1" applyProtection="1">
      <alignment horizontal="right" wrapText="1"/>
      <protection locked="0"/>
    </xf>
    <xf numFmtId="169" fontId="5" fillId="0" borderId="1" xfId="5" applyNumberFormat="1" applyFont="1" applyFill="1" applyBorder="1" applyAlignment="1" applyProtection="1">
      <alignment horizontal="right" wrapText="1"/>
      <protection locked="0"/>
    </xf>
    <xf numFmtId="9" fontId="11" fillId="3" borderId="1" xfId="1" applyFont="1" applyFill="1" applyBorder="1" applyAlignment="1" applyProtection="1">
      <alignment horizontal="right" wrapText="1"/>
      <protection locked="0"/>
    </xf>
    <xf numFmtId="168" fontId="5" fillId="0" borderId="1" xfId="4" applyNumberFormat="1" applyFont="1" applyFill="1" applyBorder="1" applyAlignment="1" applyProtection="1">
      <alignment horizontal="right" wrapText="1"/>
      <protection locked="0"/>
    </xf>
    <xf numFmtId="168" fontId="5" fillId="0" borderId="1" xfId="5" applyNumberFormat="1" applyFont="1" applyFill="1" applyBorder="1" applyAlignment="1" applyProtection="1">
      <alignment horizontal="right" wrapText="1"/>
      <protection locked="0"/>
    </xf>
    <xf numFmtId="165" fontId="5" fillId="0" borderId="1" xfId="4" applyNumberFormat="1" applyFont="1" applyFill="1" applyBorder="1" applyAlignment="1" applyProtection="1">
      <alignment horizontal="right" wrapText="1"/>
      <protection locked="0"/>
    </xf>
    <xf numFmtId="168" fontId="5" fillId="4" borderId="1" xfId="4" applyNumberFormat="1" applyFont="1" applyFill="1" applyBorder="1" applyAlignment="1" applyProtection="1">
      <alignment horizontal="right" wrapText="1"/>
      <protection locked="0"/>
    </xf>
    <xf numFmtId="10" fontId="5" fillId="0" borderId="1" xfId="1" applyNumberFormat="1" applyFont="1" applyFill="1" applyBorder="1" applyAlignment="1" applyProtection="1">
      <alignment horizontal="right" wrapText="1"/>
      <protection locked="0"/>
    </xf>
    <xf numFmtId="166" fontId="5" fillId="0" borderId="1" xfId="0" applyNumberFormat="1" applyFont="1" applyFill="1" applyBorder="1" applyAlignment="1" applyProtection="1">
      <alignment horizontal="right" wrapText="1"/>
      <protection locked="0"/>
    </xf>
    <xf numFmtId="2" fontId="5" fillId="0" borderId="1" xfId="0" applyNumberFormat="1" applyFont="1" applyFill="1" applyBorder="1" applyAlignment="1" applyProtection="1">
      <alignment horizontal="right" wrapText="1"/>
      <protection locked="0"/>
    </xf>
    <xf numFmtId="2" fontId="5" fillId="0" borderId="1" xfId="4" applyNumberFormat="1" applyFont="1" applyFill="1" applyBorder="1" applyAlignment="1" applyProtection="1">
      <alignment horizontal="right" wrapText="1"/>
      <protection locked="0"/>
    </xf>
    <xf numFmtId="10" fontId="5" fillId="0" borderId="1" xfId="0" applyNumberFormat="1" applyFont="1" applyFill="1" applyBorder="1" applyAlignment="1" applyProtection="1">
      <alignment horizontal="right" wrapText="1"/>
      <protection locked="0"/>
    </xf>
    <xf numFmtId="10" fontId="5" fillId="4" borderId="1" xfId="4" applyNumberFormat="1" applyFont="1" applyFill="1" applyBorder="1" applyAlignment="1" applyProtection="1">
      <alignment horizontal="right" wrapText="1"/>
      <protection locked="0"/>
    </xf>
    <xf numFmtId="9" fontId="5" fillId="0" borderId="1" xfId="1" applyFont="1" applyFill="1" applyBorder="1" applyAlignment="1" applyProtection="1">
      <alignment horizontal="right" wrapText="1"/>
      <protection locked="0"/>
    </xf>
    <xf numFmtId="169" fontId="5" fillId="2" borderId="1" xfId="4" applyNumberFormat="1" applyFont="1" applyFill="1" applyBorder="1" applyAlignment="1" applyProtection="1">
      <alignment horizontal="right" wrapText="1"/>
      <protection locked="0"/>
    </xf>
    <xf numFmtId="170" fontId="5" fillId="0" borderId="1" xfId="4" applyNumberFormat="1" applyFont="1" applyFill="1" applyBorder="1" applyAlignment="1" applyProtection="1">
      <alignment horizontal="right" wrapText="1"/>
      <protection locked="0"/>
    </xf>
    <xf numFmtId="170" fontId="5" fillId="0" borderId="1" xfId="5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>
      <alignment wrapText="1"/>
    </xf>
    <xf numFmtId="2" fontId="5" fillId="0" borderId="1" xfId="5" quotePrefix="1" applyNumberFormat="1" applyFont="1" applyFill="1" applyBorder="1" applyAlignment="1" applyProtection="1">
      <alignment horizontal="right" wrapText="1"/>
      <protection locked="0"/>
    </xf>
    <xf numFmtId="49" fontId="5" fillId="0" borderId="1" xfId="4" applyNumberFormat="1" applyFont="1" applyFill="1" applyBorder="1" applyAlignment="1" applyProtection="1">
      <alignment horizontal="right" wrapText="1"/>
      <protection locked="0"/>
    </xf>
    <xf numFmtId="2" fontId="5" fillId="0" borderId="1" xfId="4" quotePrefix="1" applyNumberFormat="1" applyFont="1" applyFill="1" applyBorder="1" applyAlignment="1" applyProtection="1">
      <alignment horizontal="right" wrapText="1"/>
      <protection locked="0"/>
    </xf>
    <xf numFmtId="2" fontId="5" fillId="0" borderId="1" xfId="5" applyNumberFormat="1" applyFont="1" applyFill="1" applyBorder="1" applyAlignment="1" applyProtection="1">
      <alignment horizontal="right" wrapText="1"/>
      <protection locked="0"/>
    </xf>
    <xf numFmtId="43" fontId="5" fillId="0" borderId="1" xfId="5" applyNumberFormat="1" applyFont="1" applyFill="1" applyBorder="1" applyAlignment="1" applyProtection="1">
      <alignment horizontal="right" wrapText="1"/>
      <protection locked="0"/>
    </xf>
    <xf numFmtId="165" fontId="5" fillId="0" borderId="1" xfId="4" applyNumberFormat="1" applyFont="1" applyFill="1" applyBorder="1" applyAlignment="1" applyProtection="1">
      <alignment horizontal="center" wrapText="1"/>
      <protection locked="0"/>
    </xf>
    <xf numFmtId="43" fontId="5" fillId="0" borderId="1" xfId="5" applyNumberFormat="1" applyFont="1" applyFill="1" applyBorder="1" applyAlignment="1" applyProtection="1">
      <alignment horizontal="center" wrapText="1"/>
      <protection locked="0"/>
    </xf>
    <xf numFmtId="164" fontId="5" fillId="0" borderId="1" xfId="4" applyNumberFormat="1" applyFont="1" applyFill="1" applyBorder="1" applyAlignment="1" applyProtection="1">
      <alignment horizontal="center" wrapText="1"/>
      <protection locked="0"/>
    </xf>
    <xf numFmtId="164" fontId="5" fillId="0" borderId="1" xfId="4" applyNumberFormat="1" applyFont="1" applyFill="1" applyBorder="1" applyAlignment="1" applyProtection="1">
      <alignment horizontal="right" wrapText="1"/>
      <protection locked="0"/>
    </xf>
    <xf numFmtId="5" fontId="5" fillId="0" borderId="1" xfId="5" applyNumberFormat="1" applyFont="1" applyFill="1" applyBorder="1" applyAlignment="1" applyProtection="1">
      <alignment horizontal="center" wrapText="1"/>
      <protection locked="0"/>
    </xf>
    <xf numFmtId="164" fontId="5" fillId="2" borderId="1" xfId="4" applyNumberFormat="1" applyFont="1" applyFill="1" applyBorder="1" applyAlignment="1" applyProtection="1">
      <alignment horizontal="center" wrapText="1"/>
      <protection locked="0"/>
    </xf>
    <xf numFmtId="10" fontId="5" fillId="4" borderId="1" xfId="1" applyNumberFormat="1" applyFont="1" applyFill="1" applyBorder="1" applyAlignment="1" applyProtection="1">
      <alignment horizontal="right" wrapText="1"/>
    </xf>
    <xf numFmtId="166" fontId="5" fillId="4" borderId="1" xfId="1" applyNumberFormat="1" applyFont="1" applyFill="1" applyBorder="1" applyAlignment="1" applyProtection="1">
      <alignment horizontal="right" wrapText="1"/>
    </xf>
    <xf numFmtId="168" fontId="5" fillId="0" borderId="1" xfId="4" applyNumberFormat="1" applyFont="1" applyFill="1" applyBorder="1" applyAlignment="1" applyProtection="1">
      <alignment horizontal="right" wrapText="1"/>
    </xf>
    <xf numFmtId="2" fontId="5" fillId="4" borderId="1" xfId="1" applyNumberFormat="1" applyFont="1" applyFill="1" applyBorder="1" applyAlignment="1" applyProtection="1">
      <alignment horizontal="right" wrapText="1"/>
    </xf>
    <xf numFmtId="168" fontId="5" fillId="4" borderId="1" xfId="4" applyNumberFormat="1" applyFont="1" applyFill="1" applyBorder="1" applyAlignment="1" applyProtection="1">
      <alignment horizontal="right" wrapText="1"/>
    </xf>
    <xf numFmtId="4" fontId="5" fillId="4" borderId="1" xfId="4" applyNumberFormat="1" applyFont="1" applyFill="1" applyBorder="1" applyAlignment="1" applyProtection="1">
      <alignment horizontal="right" wrapText="1"/>
    </xf>
    <xf numFmtId="9" fontId="5" fillId="0" borderId="1" xfId="1" applyFont="1" applyFill="1" applyBorder="1" applyAlignment="1" applyProtection="1">
      <alignment horizontal="center" wrapText="1"/>
      <protection locked="0"/>
    </xf>
    <xf numFmtId="49" fontId="5" fillId="0" borderId="1" xfId="1" applyNumberFormat="1" applyFont="1" applyFill="1" applyBorder="1" applyAlignment="1" applyProtection="1">
      <alignment horizontal="center" wrapText="1"/>
      <protection locked="0"/>
    </xf>
    <xf numFmtId="49" fontId="5" fillId="0" borderId="1" xfId="1" applyNumberFormat="1" applyFont="1" applyFill="1" applyBorder="1" applyAlignment="1" applyProtection="1">
      <alignment horizontal="right" wrapText="1"/>
      <protection locked="0"/>
    </xf>
    <xf numFmtId="49" fontId="5" fillId="2" borderId="1" xfId="1" applyNumberFormat="1" applyFont="1" applyFill="1" applyBorder="1" applyAlignment="1" applyProtection="1">
      <alignment horizontal="center" wrapText="1"/>
      <protection locked="0"/>
    </xf>
    <xf numFmtId="1" fontId="11" fillId="3" borderId="1" xfId="0" applyNumberFormat="1" applyFont="1" applyFill="1" applyBorder="1" applyAlignment="1" applyProtection="1">
      <alignment horizontal="right" wrapText="1"/>
      <protection locked="0"/>
    </xf>
    <xf numFmtId="166" fontId="5" fillId="2" borderId="1" xfId="0" applyNumberFormat="1" applyFont="1" applyFill="1" applyBorder="1" applyAlignment="1" applyProtection="1">
      <alignment horizontal="right" wrapText="1"/>
      <protection locked="0"/>
    </xf>
    <xf numFmtId="166" fontId="5" fillId="4" borderId="1" xfId="0" applyNumberFormat="1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166" fontId="5" fillId="4" borderId="1" xfId="0" applyNumberFormat="1" applyFont="1" applyFill="1" applyBorder="1" applyAlignment="1" applyProtection="1">
      <alignment horizontal="right" wrapText="1"/>
    </xf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171" fontId="5" fillId="0" borderId="1" xfId="0" applyNumberFormat="1" applyFont="1" applyFill="1" applyBorder="1" applyAlignment="1" applyProtection="1">
      <alignment horizontal="right" wrapText="1"/>
      <protection locked="0"/>
    </xf>
    <xf numFmtId="171" fontId="5" fillId="0" borderId="1" xfId="0" applyNumberFormat="1" applyFont="1" applyFill="1" applyBorder="1" applyAlignment="1" applyProtection="1">
      <alignment horizontal="center" wrapText="1"/>
      <protection locked="0"/>
    </xf>
    <xf numFmtId="171" fontId="5" fillId="2" borderId="1" xfId="0" applyNumberFormat="1" applyFont="1" applyFill="1" applyBorder="1" applyAlignment="1" applyProtection="1">
      <alignment horizontal="right" wrapText="1"/>
      <protection locked="0"/>
    </xf>
    <xf numFmtId="0" fontId="4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 applyProtection="1">
      <alignment horizontal="right" wrapText="1"/>
      <protection locked="0"/>
    </xf>
    <xf numFmtId="167" fontId="5" fillId="0" borderId="1" xfId="0" applyNumberFormat="1" applyFont="1" applyFill="1" applyBorder="1" applyAlignment="1" applyProtection="1">
      <alignment horizontal="right" wrapText="1"/>
      <protection locked="0"/>
    </xf>
    <xf numFmtId="167" fontId="5" fillId="2" borderId="1" xfId="0" applyNumberFormat="1" applyFont="1" applyFill="1" applyBorder="1" applyAlignment="1" applyProtection="1">
      <alignment horizontal="right" wrapText="1"/>
      <protection locked="0"/>
    </xf>
    <xf numFmtId="167" fontId="5" fillId="4" borderId="1" xfId="0" applyNumberFormat="1" applyFont="1" applyFill="1" applyBorder="1" applyAlignment="1" applyProtection="1">
      <alignment horizontal="right" wrapText="1"/>
    </xf>
    <xf numFmtId="166" fontId="5" fillId="0" borderId="1" xfId="1" applyNumberFormat="1" applyFont="1" applyFill="1" applyBorder="1" applyAlignment="1" applyProtection="1">
      <alignment horizontal="right" wrapText="1"/>
      <protection locked="0"/>
    </xf>
    <xf numFmtId="166" fontId="5" fillId="2" borderId="1" xfId="1" applyNumberFormat="1" applyFont="1" applyFill="1" applyBorder="1" applyAlignment="1" applyProtection="1">
      <alignment horizontal="right" wrapText="1"/>
      <protection locked="0"/>
    </xf>
    <xf numFmtId="166" fontId="5" fillId="4" borderId="1" xfId="1" applyNumberFormat="1" applyFont="1" applyFill="1" applyBorder="1" applyAlignment="1" applyProtection="1">
      <alignment horizontal="right" wrapText="1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left"/>
    </xf>
  </cellXfs>
  <cellStyles count="7">
    <cellStyle name="Comma" xfId="4" builtinId="3"/>
    <cellStyle name="Comma 2" xfId="2" xr:uid="{00000000-0005-0000-0000-000002000000}"/>
    <cellStyle name="Comma 2 2" xfId="5" xr:uid="{00000000-0005-0000-0000-000002000000}"/>
    <cellStyle name="Comma 3" xfId="6" xr:uid="{00000000-0005-0000-0000-000031000000}"/>
    <cellStyle name="Normal" xfId="0" builtinId="0"/>
    <cellStyle name="Percent" xfId="1" builtinId="5"/>
    <cellStyle name="Percent 2" xfId="3" xr:uid="{00000000-0005-0000-0000-00000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55658064880787E-2"/>
          <c:y val="8.6537830120263726E-2"/>
          <c:w val="0.91772969144539307"/>
          <c:h val="0.84126079694583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'TC02 Survey Results'!$A$77</c:f>
              <c:strCache>
                <c:ptCount val="1"/>
                <c:pt idx="0">
                  <c:v>Average Cost/Hire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'TC02 Survey Results'!$B$1:$H$1</c:f>
              <c:strCache>
                <c:ptCount val="7"/>
                <c:pt idx="0">
                  <c:v>Barber</c:v>
                </c:pt>
                <c:pt idx="1">
                  <c:v>Halvor</c:v>
                </c:pt>
                <c:pt idx="2">
                  <c:v>PGT</c:v>
                </c:pt>
                <c:pt idx="3">
                  <c:v>Prime</c:v>
                </c:pt>
                <c:pt idx="4">
                  <c:v>Roehl</c:v>
                </c:pt>
                <c:pt idx="5">
                  <c:v>Searcy</c:v>
                </c:pt>
                <c:pt idx="6">
                  <c:v>Group Average</c:v>
                </c:pt>
              </c:strCache>
            </c:strRef>
          </c:cat>
          <c:val>
            <c:numRef>
              <c:f>'TC02 Survey Results'!$B$77:$H$77</c:f>
              <c:numCache>
                <c:formatCode>"$"#,##0</c:formatCode>
                <c:ptCount val="7"/>
                <c:pt idx="0">
                  <c:v>6372.5714285714284</c:v>
                </c:pt>
                <c:pt idx="1">
                  <c:v>2351.5060231660232</c:v>
                </c:pt>
                <c:pt idx="2">
                  <c:v>1641.5035211267607</c:v>
                </c:pt>
                <c:pt idx="3">
                  <c:v>3125.0944861742232</c:v>
                </c:pt>
                <c:pt idx="4">
                  <c:v>4915.1410638297875</c:v>
                </c:pt>
                <c:pt idx="5">
                  <c:v>6581.96</c:v>
                </c:pt>
                <c:pt idx="6">
                  <c:v>4164.629420478037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4-4FCF-A472-F07BBE47E44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3308160"/>
        <c:axId val="233309696"/>
      </c:barChart>
      <c:catAx>
        <c:axId val="2333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9696"/>
        <c:crosses val="autoZero"/>
        <c:auto val="1"/>
        <c:lblAlgn val="ctr"/>
        <c:lblOffset val="100"/>
        <c:noMultiLvlLbl val="0"/>
      </c:catAx>
      <c:valAx>
        <c:axId val="2333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39055665478984"/>
          <c:y val="3.7403652588831229E-2"/>
          <c:w val="0.56283519471239607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55658064880787E-2"/>
          <c:y val="8.6537830120263726E-2"/>
          <c:w val="0.91772969144539307"/>
          <c:h val="0.84126079694583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'TC02 Survey Results'!$A$55</c:f>
              <c:strCache>
                <c:ptCount val="1"/>
                <c:pt idx="0">
                  <c:v>Average # of Drivers hired per Recruiter per Week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'TC02 Survey Results'!$B$1:$H$1</c:f>
              <c:strCache>
                <c:ptCount val="7"/>
                <c:pt idx="0">
                  <c:v>Barber</c:v>
                </c:pt>
                <c:pt idx="1">
                  <c:v>Halvor</c:v>
                </c:pt>
                <c:pt idx="2">
                  <c:v>PGT</c:v>
                </c:pt>
                <c:pt idx="3">
                  <c:v>Prime</c:v>
                </c:pt>
                <c:pt idx="4">
                  <c:v>Roehl</c:v>
                </c:pt>
                <c:pt idx="5">
                  <c:v>Searcy</c:v>
                </c:pt>
                <c:pt idx="6">
                  <c:v>Group Average</c:v>
                </c:pt>
              </c:strCache>
            </c:strRef>
          </c:cat>
          <c:val>
            <c:numRef>
              <c:f>'TC02 Survey Results'!$B$55:$H$55</c:f>
              <c:numCache>
                <c:formatCode>_(* #,##0.0_);_(* \(#,##0.0\);_(* "-"??_);_(@_)</c:formatCode>
                <c:ptCount val="7"/>
                <c:pt idx="0" formatCode="0.00">
                  <c:v>0.53846153846153844</c:v>
                </c:pt>
                <c:pt idx="1">
                  <c:v>3.3205128205128203</c:v>
                </c:pt>
                <c:pt idx="2" formatCode="0.00">
                  <c:v>3.6410256410256414</c:v>
                </c:pt>
                <c:pt idx="3" formatCode="0.00">
                  <c:v>9.4375</c:v>
                </c:pt>
                <c:pt idx="4" formatCode="0.00">
                  <c:v>4.1318681318681323</c:v>
                </c:pt>
                <c:pt idx="5" formatCode="0.00">
                  <c:v>1.9230769230769231</c:v>
                </c:pt>
                <c:pt idx="6" formatCode="_(* #,##0_);_(* \(#,##0\);_(* &quot;-&quot;??_);_(@_)">
                  <c:v>3.8320741758241756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8-4210-9718-0B5BB96A8F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3308160"/>
        <c:axId val="233309696"/>
      </c:barChart>
      <c:catAx>
        <c:axId val="2333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9696"/>
        <c:crosses val="autoZero"/>
        <c:auto val="1"/>
        <c:lblAlgn val="ctr"/>
        <c:lblOffset val="100"/>
        <c:noMultiLvlLbl val="0"/>
      </c:catAx>
      <c:valAx>
        <c:axId val="2333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39055665478984"/>
          <c:y val="3.7403652588831229E-2"/>
          <c:w val="0.56283519471239607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55658064880787E-2"/>
          <c:y val="8.6537830120263726E-2"/>
          <c:w val="0.91772969144539307"/>
          <c:h val="0.84126079694583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'TC02 Survey Results'!$A$30</c:f>
              <c:strCache>
                <c:ptCount val="1"/>
                <c:pt idx="0">
                  <c:v>Female Driver 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'TC02 Survey Results'!$B$1:$H$1</c:f>
              <c:strCache>
                <c:ptCount val="7"/>
                <c:pt idx="0">
                  <c:v>Barber</c:v>
                </c:pt>
                <c:pt idx="1">
                  <c:v>Halvor</c:v>
                </c:pt>
                <c:pt idx="2">
                  <c:v>PGT</c:v>
                </c:pt>
                <c:pt idx="3">
                  <c:v>Prime</c:v>
                </c:pt>
                <c:pt idx="4">
                  <c:v>Roehl</c:v>
                </c:pt>
                <c:pt idx="5">
                  <c:v>Searcy</c:v>
                </c:pt>
                <c:pt idx="6">
                  <c:v>Group Average</c:v>
                </c:pt>
              </c:strCache>
            </c:strRef>
          </c:cat>
          <c:val>
            <c:numRef>
              <c:f>'TC02 Survey Results'!$B$30:$H$30</c:f>
              <c:numCache>
                <c:formatCode>0.0%</c:formatCode>
                <c:ptCount val="7"/>
                <c:pt idx="0" formatCode="0.00%">
                  <c:v>0</c:v>
                </c:pt>
                <c:pt idx="1">
                  <c:v>8.1000000000000003E-2</c:v>
                </c:pt>
                <c:pt idx="2">
                  <c:v>1.0999999999999999E-2</c:v>
                </c:pt>
                <c:pt idx="3" formatCode="0.00%">
                  <c:v>0.11899999999999999</c:v>
                </c:pt>
                <c:pt idx="4">
                  <c:v>5.1999999999999998E-2</c:v>
                </c:pt>
                <c:pt idx="5">
                  <c:v>1.4999999999999999E-2</c:v>
                </c:pt>
                <c:pt idx="6" formatCode="0.00%">
                  <c:v>4.6333333333333337E-2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8-431F-80F4-0BFBEA086B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3308160"/>
        <c:axId val="233309696"/>
      </c:barChart>
      <c:catAx>
        <c:axId val="2333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9696"/>
        <c:crosses val="autoZero"/>
        <c:auto val="1"/>
        <c:lblAlgn val="ctr"/>
        <c:lblOffset val="100"/>
        <c:noMultiLvlLbl val="0"/>
      </c:catAx>
      <c:valAx>
        <c:axId val="2333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83758429019875"/>
          <c:y val="3.7403652588831264E-2"/>
          <c:w val="0.39111426531837018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Driver</a:t>
            </a:r>
            <a:r>
              <a:rPr lang="en-CA" baseline="0"/>
              <a:t> Age</a:t>
            </a:r>
            <a:r>
              <a:rPr lang="en-CA"/>
              <a:t> (31 - 40</a:t>
            </a:r>
            <a:r>
              <a:rPr lang="en-CA" baseline="0"/>
              <a:t> / </a:t>
            </a:r>
            <a:r>
              <a:rPr lang="en-CA"/>
              <a:t>41-50)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'TC02 Survey Results'!$A$19</c:f>
              <c:strCache>
                <c:ptCount val="1"/>
                <c:pt idx="0">
                  <c:v>What % of the Driving Force is 31 - 40?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'TC02 Survey Results'!$B$1:$H$1</c:f>
              <c:strCache>
                <c:ptCount val="7"/>
                <c:pt idx="0">
                  <c:v>Barber</c:v>
                </c:pt>
                <c:pt idx="1">
                  <c:v>Halvor</c:v>
                </c:pt>
                <c:pt idx="2">
                  <c:v>PGT</c:v>
                </c:pt>
                <c:pt idx="3">
                  <c:v>Prime</c:v>
                </c:pt>
                <c:pt idx="4">
                  <c:v>Roehl</c:v>
                </c:pt>
                <c:pt idx="5">
                  <c:v>Searcy</c:v>
                </c:pt>
                <c:pt idx="6">
                  <c:v>Group Average</c:v>
                </c:pt>
              </c:strCache>
            </c:strRef>
          </c:cat>
          <c:val>
            <c:numRef>
              <c:f>'TC02 Survey Results'!$B$19:$H$19</c:f>
              <c:numCache>
                <c:formatCode>0.00%</c:formatCode>
                <c:ptCount val="7"/>
                <c:pt idx="0">
                  <c:v>0.17</c:v>
                </c:pt>
                <c:pt idx="1">
                  <c:v>0.127</c:v>
                </c:pt>
                <c:pt idx="2">
                  <c:v>0.19950000000000001</c:v>
                </c:pt>
                <c:pt idx="3">
                  <c:v>0.24384757872453031</c:v>
                </c:pt>
                <c:pt idx="4" formatCode="0.0%">
                  <c:v>0.16300000000000001</c:v>
                </c:pt>
                <c:pt idx="5" formatCode="0.0%">
                  <c:v>0.13900000000000001</c:v>
                </c:pt>
                <c:pt idx="6">
                  <c:v>0.17372459645408841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6-40A8-8F8B-91FAD532A125}"/>
            </c:ext>
          </c:extLst>
        </c:ser>
        <c:ser>
          <c:idx val="1"/>
          <c:order val="1"/>
          <c:tx>
            <c:strRef>
              <c:f>'TC02 Survey Results'!$A$20</c:f>
              <c:strCache>
                <c:ptCount val="1"/>
                <c:pt idx="0">
                  <c:v>What % of the Driving Force is 41 - 50?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'TC02 Survey Results'!$B$1:$H$1</c:f>
              <c:strCache>
                <c:ptCount val="7"/>
                <c:pt idx="0">
                  <c:v>Barber</c:v>
                </c:pt>
                <c:pt idx="1">
                  <c:v>Halvor</c:v>
                </c:pt>
                <c:pt idx="2">
                  <c:v>PGT</c:v>
                </c:pt>
                <c:pt idx="3">
                  <c:v>Prime</c:v>
                </c:pt>
                <c:pt idx="4">
                  <c:v>Roehl</c:v>
                </c:pt>
                <c:pt idx="5">
                  <c:v>Searcy</c:v>
                </c:pt>
                <c:pt idx="6">
                  <c:v>Group Average</c:v>
                </c:pt>
              </c:strCache>
            </c:strRef>
          </c:cat>
          <c:val>
            <c:numRef>
              <c:f>'TC02 Survey Results'!$B$20:$H$20</c:f>
              <c:numCache>
                <c:formatCode>0.00%</c:formatCode>
                <c:ptCount val="7"/>
                <c:pt idx="0">
                  <c:v>0.26</c:v>
                </c:pt>
                <c:pt idx="1">
                  <c:v>0.219</c:v>
                </c:pt>
                <c:pt idx="2">
                  <c:v>0.29920000000000002</c:v>
                </c:pt>
                <c:pt idx="3">
                  <c:v>0.23657052130193174</c:v>
                </c:pt>
                <c:pt idx="4" formatCode="0.0%">
                  <c:v>0.128</c:v>
                </c:pt>
                <c:pt idx="5" formatCode="0.0%">
                  <c:v>0.255</c:v>
                </c:pt>
                <c:pt idx="6">
                  <c:v>0.23296175355032198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C6-40A8-8F8B-91FAD532A1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6008752"/>
        <c:axId val="476008096"/>
      </c:barChart>
      <c:catAx>
        <c:axId val="47600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008096"/>
        <c:crosses val="autoZero"/>
        <c:auto val="1"/>
        <c:lblAlgn val="ctr"/>
        <c:lblOffset val="100"/>
        <c:noMultiLvlLbl val="0"/>
      </c:catAx>
      <c:valAx>
        <c:axId val="47600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00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55658064880787E-2"/>
          <c:y val="8.6537830120263726E-2"/>
          <c:w val="0.91772969144539307"/>
          <c:h val="0.84126079694583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'TC02 Survey Results'!$A$14</c:f>
              <c:strCache>
                <c:ptCount val="1"/>
                <c:pt idx="0">
                  <c:v>Total Owner Operator Turnover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'TC02 Survey Results'!$B$1:$H$1</c:f>
              <c:strCache>
                <c:ptCount val="7"/>
                <c:pt idx="0">
                  <c:v>Barber</c:v>
                </c:pt>
                <c:pt idx="1">
                  <c:v>Halvor</c:v>
                </c:pt>
                <c:pt idx="2">
                  <c:v>PGT</c:v>
                </c:pt>
                <c:pt idx="3">
                  <c:v>Prime</c:v>
                </c:pt>
                <c:pt idx="4">
                  <c:v>Roehl</c:v>
                </c:pt>
                <c:pt idx="5">
                  <c:v>Searcy</c:v>
                </c:pt>
                <c:pt idx="6">
                  <c:v>Group Average</c:v>
                </c:pt>
              </c:strCache>
            </c:strRef>
          </c:cat>
          <c:val>
            <c:numRef>
              <c:f>'TC02 Survey Results'!$B$14:$H$14</c:f>
              <c:numCache>
                <c:formatCode>0.00%</c:formatCode>
                <c:ptCount val="7"/>
                <c:pt idx="0">
                  <c:v>0.18181818181818182</c:v>
                </c:pt>
                <c:pt idx="1">
                  <c:v>5.5172413793103448E-2</c:v>
                </c:pt>
                <c:pt idx="2">
                  <c:v>0.42409638554216866</c:v>
                </c:pt>
                <c:pt idx="3">
                  <c:v>0.6473963868225292</c:v>
                </c:pt>
                <c:pt idx="4">
                  <c:v>0.5</c:v>
                </c:pt>
                <c:pt idx="5">
                  <c:v>0.15625</c:v>
                </c:pt>
                <c:pt idx="6">
                  <c:v>0.32745556132933051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EAF-A6DA-FF4815ED0C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3308160"/>
        <c:axId val="233309696"/>
      </c:barChart>
      <c:catAx>
        <c:axId val="2333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9696"/>
        <c:crosses val="autoZero"/>
        <c:auto val="1"/>
        <c:lblAlgn val="ctr"/>
        <c:lblOffset val="100"/>
        <c:noMultiLvlLbl val="0"/>
      </c:catAx>
      <c:valAx>
        <c:axId val="2333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83758429019875"/>
          <c:y val="3.7403652588831264E-2"/>
          <c:w val="0.39111426531837018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55658064880787E-2"/>
          <c:y val="8.6537830120263726E-2"/>
          <c:w val="0.91772969144539307"/>
          <c:h val="0.84126079694583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'TC02 Survey Results'!$A$8</c:f>
              <c:strCache>
                <c:ptCount val="1"/>
                <c:pt idx="0">
                  <c:v>Total Company Driver Turnover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'TC02 Survey Results'!$B$1:$H$1</c:f>
              <c:strCache>
                <c:ptCount val="7"/>
                <c:pt idx="0">
                  <c:v>Barber</c:v>
                </c:pt>
                <c:pt idx="1">
                  <c:v>Halvor</c:v>
                </c:pt>
                <c:pt idx="2">
                  <c:v>PGT</c:v>
                </c:pt>
                <c:pt idx="3">
                  <c:v>Prime</c:v>
                </c:pt>
                <c:pt idx="4">
                  <c:v>Roehl</c:v>
                </c:pt>
                <c:pt idx="5">
                  <c:v>Searcy</c:v>
                </c:pt>
                <c:pt idx="6">
                  <c:v>Group Average</c:v>
                </c:pt>
              </c:strCache>
            </c:strRef>
          </c:cat>
          <c:val>
            <c:numRef>
              <c:f>'TC02 Survey Results'!$B$8:$H$8</c:f>
              <c:numCache>
                <c:formatCode>0.00%</c:formatCode>
                <c:ptCount val="7"/>
                <c:pt idx="0">
                  <c:v>0.62222222222222223</c:v>
                </c:pt>
                <c:pt idx="1">
                  <c:v>0.41532258064516125</c:v>
                </c:pt>
                <c:pt idx="2">
                  <c:v>0.96721311475409832</c:v>
                </c:pt>
                <c:pt idx="3">
                  <c:v>0.60969095764975201</c:v>
                </c:pt>
                <c:pt idx="4">
                  <c:v>1.2537313432835822</c:v>
                </c:pt>
                <c:pt idx="5">
                  <c:v>0.23076923076923078</c:v>
                </c:pt>
                <c:pt idx="6">
                  <c:v>0.68315824155400773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1-434D-B90C-B3D09831E64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3308160"/>
        <c:axId val="233309696"/>
      </c:barChart>
      <c:catAx>
        <c:axId val="2333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9696"/>
        <c:crosses val="autoZero"/>
        <c:auto val="1"/>
        <c:lblAlgn val="ctr"/>
        <c:lblOffset val="100"/>
        <c:noMultiLvlLbl val="0"/>
      </c:catAx>
      <c:valAx>
        <c:axId val="2333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0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83758429019875"/>
          <c:y val="3.7403652588831264E-2"/>
          <c:w val="0.39111426531837018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8846F08-C173-4624-B2A6-9EB3D3BE99B2}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9600" y="571500"/>
    <xdr:ext cx="8652993" cy="6278451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9DA2F5-3F88-4F1C-862B-90E24CBAF5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09600" y="381000"/>
    <xdr:ext cx="8652993" cy="62784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328468-2CA1-4195-AC8E-389B65FD41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52425" y="342900"/>
    <xdr:ext cx="8652993" cy="6278451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A29DBB-BE98-4F28-844B-5653882F68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47625</xdr:rowOff>
    </xdr:from>
    <xdr:to>
      <xdr:col>13</xdr:col>
      <xdr:colOff>285750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234072-B666-4077-910E-AD09C4034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B3215C-56DF-48C1-9186-B59D61336F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D234B3-FE27-421A-8A10-6D09ECF2AC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D4B2-B3E5-4D54-BE79-B8F9769A000F}">
  <dimension ref="A1"/>
  <sheetViews>
    <sheetView tabSelected="1" workbookViewId="0">
      <selection activeCell="G2" sqref="G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E698-ED84-4EA3-8B92-4C908795183D}">
  <dimension ref="A1"/>
  <sheetViews>
    <sheetView workbookViewId="0">
      <selection activeCell="A19" sqref="A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8F65-7422-44DA-8D37-09DA0200D2AF}">
  <dimension ref="A1"/>
  <sheetViews>
    <sheetView workbookViewId="0">
      <selection activeCell="P4" sqref="P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2F63D-0A97-4299-B41B-EFF4BDCF865D}">
  <dimension ref="A1"/>
  <sheetViews>
    <sheetView workbookViewId="0">
      <selection activeCell="P6" sqref="P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0"/>
  <sheetViews>
    <sheetView zoomScale="96" zoomScaleNormal="96" workbookViewId="0">
      <selection activeCell="A55" sqref="A55:XFD55"/>
    </sheetView>
  </sheetViews>
  <sheetFormatPr defaultColWidth="8.85546875" defaultRowHeight="15" x14ac:dyDescent="0.25"/>
  <cols>
    <col min="1" max="1" width="67.140625" style="6" customWidth="1"/>
    <col min="2" max="2" width="16.85546875" style="4" customWidth="1"/>
    <col min="3" max="3" width="13.5703125" style="4" customWidth="1"/>
    <col min="4" max="4" width="17.42578125" style="4" customWidth="1"/>
    <col min="5" max="5" width="17.7109375" style="4" customWidth="1"/>
    <col min="6" max="6" width="13.5703125" style="4" customWidth="1"/>
    <col min="7" max="7" width="16.42578125" style="4" bestFit="1" customWidth="1"/>
    <col min="8" max="8" width="18" style="4" bestFit="1" customWidth="1"/>
    <col min="9" max="16384" width="8.85546875" style="4"/>
  </cols>
  <sheetData>
    <row r="1" spans="1:9" s="1" customFormat="1" ht="18.75" x14ac:dyDescent="0.25">
      <c r="A1" s="8" t="s">
        <v>93</v>
      </c>
      <c r="B1" s="9" t="s">
        <v>87</v>
      </c>
      <c r="C1" s="9" t="s">
        <v>88</v>
      </c>
      <c r="D1" s="9" t="s">
        <v>89</v>
      </c>
      <c r="E1" s="9" t="s">
        <v>90</v>
      </c>
      <c r="F1" s="9" t="s">
        <v>91</v>
      </c>
      <c r="G1" s="9" t="s">
        <v>92</v>
      </c>
      <c r="H1" s="9" t="s">
        <v>70</v>
      </c>
    </row>
    <row r="2" spans="1:9" s="2" customFormat="1" ht="18.75" x14ac:dyDescent="0.3">
      <c r="A2" s="10" t="s">
        <v>85</v>
      </c>
      <c r="B2" s="11"/>
      <c r="C2" s="11"/>
      <c r="D2" s="11"/>
      <c r="E2" s="11"/>
      <c r="F2" s="11"/>
      <c r="G2" s="11"/>
      <c r="H2" s="11"/>
    </row>
    <row r="3" spans="1:9" s="2" customFormat="1" ht="18.75" x14ac:dyDescent="0.3">
      <c r="A3" s="12" t="s">
        <v>26</v>
      </c>
      <c r="B3" s="13">
        <v>45</v>
      </c>
      <c r="C3" s="13">
        <v>496</v>
      </c>
      <c r="D3" s="14">
        <v>366</v>
      </c>
      <c r="E3" s="13">
        <v>2621</v>
      </c>
      <c r="F3" s="13">
        <v>569.5</v>
      </c>
      <c r="G3" s="13">
        <v>52</v>
      </c>
      <c r="H3" s="15">
        <f t="shared" ref="H3:H11" si="0">AVERAGE(B3:G3)</f>
        <v>691.58333333333337</v>
      </c>
    </row>
    <row r="4" spans="1:9" s="2" customFormat="1" ht="18.75" x14ac:dyDescent="0.3">
      <c r="A4" s="12" t="s">
        <v>52</v>
      </c>
      <c r="B4" s="13">
        <v>8</v>
      </c>
      <c r="C4" s="13">
        <v>84</v>
      </c>
      <c r="D4" s="14">
        <v>110</v>
      </c>
      <c r="E4" s="13">
        <v>598</v>
      </c>
      <c r="F4" s="13">
        <v>321</v>
      </c>
      <c r="G4" s="13">
        <v>3</v>
      </c>
      <c r="H4" s="15">
        <f t="shared" si="0"/>
        <v>187.33333333333334</v>
      </c>
    </row>
    <row r="5" spans="1:9" s="2" customFormat="1" ht="18.75" x14ac:dyDescent="0.3">
      <c r="A5" s="16" t="s">
        <v>53</v>
      </c>
      <c r="B5" s="13">
        <v>6</v>
      </c>
      <c r="C5" s="13">
        <v>19</v>
      </c>
      <c r="D5" s="14">
        <v>67</v>
      </c>
      <c r="E5" s="13">
        <v>201</v>
      </c>
      <c r="F5" s="13">
        <v>36</v>
      </c>
      <c r="G5" s="13">
        <v>3</v>
      </c>
      <c r="H5" s="15">
        <f t="shared" si="0"/>
        <v>55.333333333333336</v>
      </c>
    </row>
    <row r="6" spans="1:9" s="2" customFormat="1" ht="18.75" x14ac:dyDescent="0.3">
      <c r="A6" s="12" t="s">
        <v>27</v>
      </c>
      <c r="B6" s="17">
        <f t="shared" ref="B6:D6" si="1">(B4*2)/B3</f>
        <v>0.35555555555555557</v>
      </c>
      <c r="C6" s="17">
        <f t="shared" ref="C6" si="2">(C4*2)/C3</f>
        <v>0.33870967741935482</v>
      </c>
      <c r="D6" s="17">
        <f t="shared" si="1"/>
        <v>0.60109289617486339</v>
      </c>
      <c r="E6" s="17">
        <f t="shared" ref="E6:G6" si="3">(E4*2)/E3</f>
        <v>0.45631438382296835</v>
      </c>
      <c r="F6" s="17">
        <f t="shared" si="3"/>
        <v>1.1273046532045654</v>
      </c>
      <c r="G6" s="17">
        <f t="shared" si="3"/>
        <v>0.11538461538461539</v>
      </c>
      <c r="H6" s="17">
        <f t="shared" si="0"/>
        <v>0.49906029692698711</v>
      </c>
    </row>
    <row r="7" spans="1:9" s="2" customFormat="1" ht="18.75" x14ac:dyDescent="0.3">
      <c r="A7" s="12" t="s">
        <v>29</v>
      </c>
      <c r="B7" s="17">
        <f t="shared" ref="B7:D7" si="4">(B5*2)/B3</f>
        <v>0.26666666666666666</v>
      </c>
      <c r="C7" s="17">
        <f t="shared" ref="C7" si="5">(C5*2)/C3</f>
        <v>7.6612903225806453E-2</v>
      </c>
      <c r="D7" s="17">
        <f t="shared" si="4"/>
        <v>0.36612021857923499</v>
      </c>
      <c r="E7" s="17">
        <f t="shared" ref="E7:G7" si="6">(E5*2)/E3</f>
        <v>0.15337657382678366</v>
      </c>
      <c r="F7" s="17">
        <f t="shared" si="6"/>
        <v>0.12642669007901669</v>
      </c>
      <c r="G7" s="17">
        <f t="shared" si="6"/>
        <v>0.11538461538461539</v>
      </c>
      <c r="H7" s="17">
        <f t="shared" si="0"/>
        <v>0.18409794462702064</v>
      </c>
    </row>
    <row r="8" spans="1:9" s="2" customFormat="1" ht="18.75" x14ac:dyDescent="0.3">
      <c r="A8" s="12" t="s">
        <v>28</v>
      </c>
      <c r="B8" s="17">
        <f t="shared" ref="B8:D8" si="7">+B6+B7</f>
        <v>0.62222222222222223</v>
      </c>
      <c r="C8" s="17">
        <f t="shared" ref="C8" si="8">+C6+C7</f>
        <v>0.41532258064516125</v>
      </c>
      <c r="D8" s="17">
        <f t="shared" si="7"/>
        <v>0.96721311475409832</v>
      </c>
      <c r="E8" s="17">
        <f>+E6+E7</f>
        <v>0.60969095764975201</v>
      </c>
      <c r="F8" s="17">
        <f t="shared" ref="F8" si="9">+F6+F7</f>
        <v>1.2537313432835822</v>
      </c>
      <c r="G8" s="17">
        <f t="shared" ref="G8" si="10">+G6+G7</f>
        <v>0.23076923076923078</v>
      </c>
      <c r="H8" s="17">
        <f t="shared" si="0"/>
        <v>0.68315824155400773</v>
      </c>
    </row>
    <row r="9" spans="1:9" s="2" customFormat="1" ht="18.75" x14ac:dyDescent="0.3">
      <c r="A9" s="12" t="s">
        <v>54</v>
      </c>
      <c r="B9" s="13">
        <v>11</v>
      </c>
      <c r="C9" s="13">
        <v>72.5</v>
      </c>
      <c r="D9" s="18">
        <v>415</v>
      </c>
      <c r="E9" s="13">
        <v>4705</v>
      </c>
      <c r="F9" s="13">
        <v>232</v>
      </c>
      <c r="G9" s="13">
        <v>64</v>
      </c>
      <c r="H9" s="15">
        <f t="shared" si="0"/>
        <v>916.58333333333337</v>
      </c>
    </row>
    <row r="10" spans="1:9" s="2" customFormat="1" ht="18.75" x14ac:dyDescent="0.3">
      <c r="A10" s="12" t="s">
        <v>30</v>
      </c>
      <c r="B10" s="13">
        <v>1</v>
      </c>
      <c r="C10" s="13">
        <v>2</v>
      </c>
      <c r="D10" s="18">
        <v>58</v>
      </c>
      <c r="E10" s="13">
        <v>1250</v>
      </c>
      <c r="F10" s="13">
        <v>58</v>
      </c>
      <c r="G10" s="13">
        <v>5</v>
      </c>
      <c r="H10" s="15">
        <f t="shared" si="0"/>
        <v>229</v>
      </c>
    </row>
    <row r="11" spans="1:9" s="2" customFormat="1" ht="18.75" x14ac:dyDescent="0.3">
      <c r="A11" s="12" t="s">
        <v>31</v>
      </c>
      <c r="B11" s="13">
        <v>0</v>
      </c>
      <c r="C11" s="13">
        <v>0</v>
      </c>
      <c r="D11" s="18">
        <v>30</v>
      </c>
      <c r="E11" s="13">
        <v>273</v>
      </c>
      <c r="F11" s="13">
        <v>0</v>
      </c>
      <c r="G11" s="13">
        <v>0</v>
      </c>
      <c r="H11" s="15">
        <f t="shared" si="0"/>
        <v>50.5</v>
      </c>
    </row>
    <row r="12" spans="1:9" s="2" customFormat="1" ht="18.75" x14ac:dyDescent="0.3">
      <c r="A12" s="12" t="s">
        <v>32</v>
      </c>
      <c r="B12" s="17">
        <f t="shared" ref="B12:D12" si="11">(B10*2)/B9</f>
        <v>0.18181818181818182</v>
      </c>
      <c r="C12" s="17">
        <f t="shared" ref="C12" si="12">(C10*2)/C9</f>
        <v>5.5172413793103448E-2</v>
      </c>
      <c r="D12" s="17">
        <f t="shared" si="11"/>
        <v>0.27951807228915665</v>
      </c>
      <c r="E12" s="17">
        <f t="shared" ref="E12:G12" si="13">(E10*2)/E9</f>
        <v>0.53134962805526031</v>
      </c>
      <c r="F12" s="17">
        <f t="shared" si="13"/>
        <v>0.5</v>
      </c>
      <c r="G12" s="17">
        <f t="shared" si="13"/>
        <v>0.15625</v>
      </c>
      <c r="H12" s="29">
        <f t="shared" ref="H12:H15" si="14">AVERAGE(B12:G12)</f>
        <v>0.28401804932595037</v>
      </c>
    </row>
    <row r="13" spans="1:9" s="2" customFormat="1" ht="18.75" x14ac:dyDescent="0.3">
      <c r="A13" s="12" t="s">
        <v>33</v>
      </c>
      <c r="B13" s="17">
        <f t="shared" ref="B13:D13" si="15">(B11*2)/B9</f>
        <v>0</v>
      </c>
      <c r="C13" s="17">
        <f t="shared" ref="C13" si="16">(C11*2)/C9</f>
        <v>0</v>
      </c>
      <c r="D13" s="17">
        <f t="shared" si="15"/>
        <v>0.14457831325301204</v>
      </c>
      <c r="E13" s="17">
        <f>(E11*2)/E9</f>
        <v>0.11604675876726886</v>
      </c>
      <c r="F13" s="17">
        <f t="shared" ref="F13:G13" si="17">(F11*2)/F9</f>
        <v>0</v>
      </c>
      <c r="G13" s="17">
        <f t="shared" si="17"/>
        <v>0</v>
      </c>
      <c r="H13" s="29">
        <f t="shared" si="14"/>
        <v>4.3437512003380148E-2</v>
      </c>
    </row>
    <row r="14" spans="1:9" s="2" customFormat="1" ht="18.75" x14ac:dyDescent="0.3">
      <c r="A14" s="12" t="s">
        <v>35</v>
      </c>
      <c r="B14" s="17">
        <f t="shared" ref="B14:C14" si="18">SUM(B12:B13)</f>
        <v>0.18181818181818182</v>
      </c>
      <c r="C14" s="17">
        <f t="shared" si="18"/>
        <v>5.5172413793103448E-2</v>
      </c>
      <c r="D14" s="17">
        <f t="shared" ref="D14" si="19">SUM(D12:D13)</f>
        <v>0.42409638554216866</v>
      </c>
      <c r="E14" s="17">
        <f t="shared" ref="E14" si="20">SUM(E12:E13)</f>
        <v>0.6473963868225292</v>
      </c>
      <c r="F14" s="17">
        <f t="shared" ref="F14" si="21">SUM(F12:F13)</f>
        <v>0.5</v>
      </c>
      <c r="G14" s="17">
        <f t="shared" ref="G14" si="22">SUM(G12:G13)</f>
        <v>0.15625</v>
      </c>
      <c r="H14" s="29">
        <f t="shared" si="14"/>
        <v>0.32745556132933051</v>
      </c>
    </row>
    <row r="15" spans="1:9" s="2" customFormat="1" ht="18.75" x14ac:dyDescent="0.3">
      <c r="A15" s="12" t="s">
        <v>34</v>
      </c>
      <c r="B15" s="17">
        <f t="shared" ref="B15:D15" si="23">(B11+B10+B5+B4)*2/(B9+B3)</f>
        <v>0.5357142857142857</v>
      </c>
      <c r="C15" s="17">
        <f t="shared" ref="C15" si="24">(C11+C10+C5+C4)*2/(C9+C3)</f>
        <v>0.36939313984168864</v>
      </c>
      <c r="D15" s="17">
        <f t="shared" si="23"/>
        <v>0.67861715749039697</v>
      </c>
      <c r="E15" s="17">
        <f t="shared" ref="E15:G15" si="25">(E11+E10+E5+E4)*2/(E9+E3)</f>
        <v>0.63390663390663393</v>
      </c>
      <c r="F15" s="17">
        <f t="shared" si="25"/>
        <v>1.0355583281347474</v>
      </c>
      <c r="G15" s="17">
        <f t="shared" si="25"/>
        <v>0.18965517241379309</v>
      </c>
      <c r="H15" s="29">
        <f t="shared" si="14"/>
        <v>0.57380745291692425</v>
      </c>
      <c r="I15" s="2">
        <v>1</v>
      </c>
    </row>
    <row r="16" spans="1:9" s="2" customFormat="1" ht="18.75" x14ac:dyDescent="0.3">
      <c r="A16" s="10" t="s">
        <v>76</v>
      </c>
      <c r="B16" s="19"/>
      <c r="C16" s="19"/>
      <c r="D16" s="19"/>
      <c r="E16" s="19"/>
      <c r="F16" s="19"/>
      <c r="G16" s="19"/>
      <c r="H16" s="19"/>
    </row>
    <row r="17" spans="1:9" s="2" customFormat="1" ht="18.75" x14ac:dyDescent="0.3">
      <c r="A17" s="12" t="s">
        <v>0</v>
      </c>
      <c r="B17" s="20">
        <v>51</v>
      </c>
      <c r="C17" s="20">
        <v>50.14</v>
      </c>
      <c r="D17" s="21">
        <v>48</v>
      </c>
      <c r="E17" s="22">
        <v>41.21</v>
      </c>
      <c r="F17" s="20">
        <v>48</v>
      </c>
      <c r="G17" s="20">
        <v>48.6</v>
      </c>
      <c r="H17" s="23">
        <f t="shared" ref="H17:H30" si="26">AVERAGE(B17:G17)</f>
        <v>47.824999999999996</v>
      </c>
    </row>
    <row r="18" spans="1:9" s="2" customFormat="1" ht="18.75" x14ac:dyDescent="0.3">
      <c r="A18" s="12" t="s">
        <v>13</v>
      </c>
      <c r="B18" s="24">
        <v>0.12</v>
      </c>
      <c r="C18" s="7">
        <v>9.4E-2</v>
      </c>
      <c r="D18" s="24">
        <v>7.6100000000000001E-2</v>
      </c>
      <c r="E18" s="24">
        <v>0.25205080709182326</v>
      </c>
      <c r="F18" s="25">
        <v>0.23100000000000001</v>
      </c>
      <c r="G18" s="25">
        <v>0.124</v>
      </c>
      <c r="H18" s="17">
        <f t="shared" si="26"/>
        <v>0.14952513451530389</v>
      </c>
    </row>
    <row r="19" spans="1:9" s="2" customFormat="1" ht="18.75" x14ac:dyDescent="0.3">
      <c r="A19" s="12" t="s">
        <v>16</v>
      </c>
      <c r="B19" s="24">
        <v>0.17</v>
      </c>
      <c r="C19" s="7">
        <v>0.127</v>
      </c>
      <c r="D19" s="24">
        <v>0.19950000000000001</v>
      </c>
      <c r="E19" s="24">
        <v>0.24384757872453031</v>
      </c>
      <c r="F19" s="25">
        <v>0.16300000000000001</v>
      </c>
      <c r="G19" s="25">
        <v>0.13900000000000001</v>
      </c>
      <c r="H19" s="17">
        <f t="shared" si="26"/>
        <v>0.17372459645408841</v>
      </c>
      <c r="I19" s="2">
        <v>2</v>
      </c>
    </row>
    <row r="20" spans="1:9" s="2" customFormat="1" ht="18.75" x14ac:dyDescent="0.3">
      <c r="A20" s="12" t="s">
        <v>15</v>
      </c>
      <c r="B20" s="24">
        <v>0.26</v>
      </c>
      <c r="C20" s="7">
        <v>0.219</v>
      </c>
      <c r="D20" s="24">
        <v>0.29920000000000002</v>
      </c>
      <c r="E20" s="24">
        <v>0.23657052130193174</v>
      </c>
      <c r="F20" s="25">
        <v>0.128</v>
      </c>
      <c r="G20" s="25">
        <v>0.255</v>
      </c>
      <c r="H20" s="17">
        <f t="shared" si="26"/>
        <v>0.23296175355032198</v>
      </c>
      <c r="I20" s="2">
        <v>3</v>
      </c>
    </row>
    <row r="21" spans="1:9" s="2" customFormat="1" ht="18.75" x14ac:dyDescent="0.3">
      <c r="A21" s="12" t="s">
        <v>14</v>
      </c>
      <c r="B21" s="24">
        <v>0.45</v>
      </c>
      <c r="C21" s="7">
        <v>0.56000000000000005</v>
      </c>
      <c r="D21" s="24">
        <v>0.42520000000000002</v>
      </c>
      <c r="E21" s="24">
        <v>0.2368351415718444</v>
      </c>
      <c r="F21" s="25">
        <v>0.496</v>
      </c>
      <c r="G21" s="25">
        <v>0.48199999999999998</v>
      </c>
      <c r="H21" s="17">
        <f t="shared" si="26"/>
        <v>0.44167252359530745</v>
      </c>
    </row>
    <row r="22" spans="1:9" s="2" customFormat="1" ht="18.75" x14ac:dyDescent="0.3">
      <c r="A22" s="12" t="s">
        <v>86</v>
      </c>
      <c r="B22" s="26">
        <v>7.7</v>
      </c>
      <c r="C22" s="25" t="s">
        <v>119</v>
      </c>
      <c r="D22" s="26">
        <v>4.62</v>
      </c>
      <c r="E22" s="27">
        <v>2.86</v>
      </c>
      <c r="F22" s="26">
        <v>3</v>
      </c>
      <c r="G22" s="20">
        <v>4.3099999999999996</v>
      </c>
      <c r="H22" s="23">
        <f t="shared" si="26"/>
        <v>4.4979999999999993</v>
      </c>
    </row>
    <row r="23" spans="1:9" s="2" customFormat="1" ht="18.75" x14ac:dyDescent="0.3">
      <c r="A23" s="12" t="s">
        <v>77</v>
      </c>
      <c r="B23" s="28">
        <v>0.23</v>
      </c>
      <c r="C23" s="25">
        <v>0.222</v>
      </c>
      <c r="D23" s="25">
        <v>0.16889999999999999</v>
      </c>
      <c r="E23" s="28">
        <v>0.24256074256074256</v>
      </c>
      <c r="F23" s="25">
        <v>0.35699999999999998</v>
      </c>
      <c r="G23" s="25">
        <v>0.24099999999999999</v>
      </c>
      <c r="H23" s="29">
        <f t="shared" si="26"/>
        <v>0.2435767904267904</v>
      </c>
    </row>
    <row r="24" spans="1:9" s="2" customFormat="1" ht="18.75" x14ac:dyDescent="0.3">
      <c r="A24" s="12" t="s">
        <v>78</v>
      </c>
      <c r="B24" s="28">
        <v>7.0000000000000007E-2</v>
      </c>
      <c r="C24" s="25">
        <v>0.125</v>
      </c>
      <c r="D24" s="25">
        <v>0.15429999999999999</v>
      </c>
      <c r="E24" s="28">
        <v>0.17417417417417416</v>
      </c>
      <c r="F24" s="25">
        <v>0.16</v>
      </c>
      <c r="G24" s="25">
        <v>0.124</v>
      </c>
      <c r="H24" s="29">
        <f t="shared" si="26"/>
        <v>0.13457902902902905</v>
      </c>
    </row>
    <row r="25" spans="1:9" s="2" customFormat="1" ht="18.75" x14ac:dyDescent="0.3">
      <c r="A25" s="12" t="s">
        <v>79</v>
      </c>
      <c r="B25" s="28">
        <v>7.0000000000000007E-2</v>
      </c>
      <c r="C25" s="25">
        <v>0.14899999999999999</v>
      </c>
      <c r="D25" s="25">
        <v>0.12770000000000001</v>
      </c>
      <c r="E25" s="28">
        <v>0.18345618345618345</v>
      </c>
      <c r="F25" s="25">
        <v>0.2</v>
      </c>
      <c r="G25" s="25">
        <v>0.182</v>
      </c>
      <c r="H25" s="29">
        <f t="shared" si="26"/>
        <v>0.15202603057603056</v>
      </c>
    </row>
    <row r="26" spans="1:9" s="2" customFormat="1" ht="18.75" x14ac:dyDescent="0.3">
      <c r="A26" s="12" t="s">
        <v>80</v>
      </c>
      <c r="B26" s="28">
        <v>0.2</v>
      </c>
      <c r="C26" s="25">
        <v>0.215</v>
      </c>
      <c r="D26" s="25">
        <v>0.25530000000000003</v>
      </c>
      <c r="E26" s="28">
        <v>0.21430521430521429</v>
      </c>
      <c r="F26" s="25">
        <v>0.09</v>
      </c>
      <c r="G26" s="25">
        <v>0.20499999999999999</v>
      </c>
      <c r="H26" s="29">
        <f t="shared" si="26"/>
        <v>0.19660086905086907</v>
      </c>
    </row>
    <row r="27" spans="1:9" s="2" customFormat="1" ht="18.75" x14ac:dyDescent="0.3">
      <c r="A27" s="12" t="s">
        <v>81</v>
      </c>
      <c r="B27" s="28">
        <v>0.43</v>
      </c>
      <c r="C27" s="25">
        <v>0.28899999999999998</v>
      </c>
      <c r="D27" s="25">
        <v>0.29389999999999999</v>
      </c>
      <c r="E27" s="28">
        <v>0.18550368550368551</v>
      </c>
      <c r="F27" s="25">
        <v>0.193</v>
      </c>
      <c r="G27" s="25">
        <v>0.248</v>
      </c>
      <c r="H27" s="29">
        <f t="shared" si="26"/>
        <v>0.27323394758394759</v>
      </c>
    </row>
    <row r="28" spans="1:9" s="2" customFormat="1" ht="18.75" x14ac:dyDescent="0.3">
      <c r="A28" s="12" t="s">
        <v>82</v>
      </c>
      <c r="B28" s="30">
        <v>0</v>
      </c>
      <c r="C28" s="25">
        <v>0.03</v>
      </c>
      <c r="D28" s="30">
        <v>0.05</v>
      </c>
      <c r="E28" s="30">
        <v>0.22182315717461945</v>
      </c>
      <c r="F28" s="25">
        <v>5.0000000000000001E-4</v>
      </c>
      <c r="G28" s="25">
        <v>1.4999999999999999E-2</v>
      </c>
      <c r="H28" s="29">
        <f t="shared" si="26"/>
        <v>5.2887192862436573E-2</v>
      </c>
    </row>
    <row r="29" spans="1:9" s="2" customFormat="1" ht="18.75" x14ac:dyDescent="0.3">
      <c r="A29" s="12" t="s">
        <v>83</v>
      </c>
      <c r="B29" s="28">
        <v>1</v>
      </c>
      <c r="C29" s="25">
        <v>0.91900000000000004</v>
      </c>
      <c r="D29" s="25">
        <v>0.98899999999999999</v>
      </c>
      <c r="E29" s="28">
        <v>0.88100000000000001</v>
      </c>
      <c r="F29" s="25">
        <v>0.94799999999999995</v>
      </c>
      <c r="G29" s="25">
        <v>0.98499999999999999</v>
      </c>
      <c r="H29" s="29">
        <f t="shared" si="26"/>
        <v>0.95366666666666677</v>
      </c>
    </row>
    <row r="30" spans="1:9" s="2" customFormat="1" ht="18.75" x14ac:dyDescent="0.3">
      <c r="A30" s="12" t="s">
        <v>84</v>
      </c>
      <c r="B30" s="28">
        <v>0</v>
      </c>
      <c r="C30" s="25">
        <v>8.1000000000000003E-2</v>
      </c>
      <c r="D30" s="25">
        <v>1.0999999999999999E-2</v>
      </c>
      <c r="E30" s="28">
        <v>0.11899999999999999</v>
      </c>
      <c r="F30" s="25">
        <v>5.1999999999999998E-2</v>
      </c>
      <c r="G30" s="25">
        <v>1.4999999999999999E-2</v>
      </c>
      <c r="H30" s="29">
        <f t="shared" si="26"/>
        <v>4.6333333333333337E-2</v>
      </c>
      <c r="I30" s="2">
        <v>4</v>
      </c>
    </row>
    <row r="31" spans="1:9" s="2" customFormat="1" ht="36" x14ac:dyDescent="0.3">
      <c r="A31" s="10" t="s">
        <v>45</v>
      </c>
      <c r="B31" s="19"/>
      <c r="C31" s="19"/>
      <c r="D31" s="19"/>
      <c r="E31" s="19"/>
      <c r="F31" s="19"/>
      <c r="G31" s="19"/>
      <c r="H31" s="19"/>
    </row>
    <row r="32" spans="1:9" s="2" customFormat="1" ht="18.75" x14ac:dyDescent="0.3">
      <c r="A32" s="12" t="s">
        <v>17</v>
      </c>
      <c r="B32" s="13">
        <v>23</v>
      </c>
      <c r="C32" s="13">
        <v>21</v>
      </c>
      <c r="D32" s="18">
        <v>21</v>
      </c>
      <c r="E32" s="13">
        <v>21</v>
      </c>
      <c r="F32" s="13">
        <v>21</v>
      </c>
      <c r="G32" s="31">
        <v>21</v>
      </c>
      <c r="H32" s="15">
        <f t="shared" ref="H32:H39" si="27">AVERAGE(B32:G32)</f>
        <v>21.333333333333332</v>
      </c>
    </row>
    <row r="33" spans="1:8" s="2" customFormat="1" ht="18.75" x14ac:dyDescent="0.3">
      <c r="A33" s="12" t="s">
        <v>18</v>
      </c>
      <c r="B33" s="32">
        <v>2</v>
      </c>
      <c r="C33" s="32">
        <v>0</v>
      </c>
      <c r="D33" s="33">
        <v>0</v>
      </c>
      <c r="E33" s="32">
        <v>0</v>
      </c>
      <c r="F33" s="32">
        <v>0.25</v>
      </c>
      <c r="G33" s="32">
        <v>2</v>
      </c>
      <c r="H33" s="15">
        <f t="shared" si="27"/>
        <v>0.70833333333333337</v>
      </c>
    </row>
    <row r="34" spans="1:8" s="2" customFormat="1" ht="18.75" x14ac:dyDescent="0.3">
      <c r="A34" s="12" t="s">
        <v>24</v>
      </c>
      <c r="B34" s="13">
        <v>200000</v>
      </c>
      <c r="C34" s="13">
        <v>0</v>
      </c>
      <c r="D34" s="18">
        <v>0</v>
      </c>
      <c r="E34" s="13">
        <v>0</v>
      </c>
      <c r="F34" s="13">
        <v>20000</v>
      </c>
      <c r="G34" s="13">
        <v>200000</v>
      </c>
      <c r="H34" s="15">
        <f t="shared" si="27"/>
        <v>70000</v>
      </c>
    </row>
    <row r="35" spans="1:8" s="2" customFormat="1" ht="36" x14ac:dyDescent="0.3">
      <c r="A35" s="12" t="s">
        <v>55</v>
      </c>
      <c r="B35" s="32">
        <v>0.5</v>
      </c>
      <c r="C35" s="32">
        <v>1</v>
      </c>
      <c r="D35" s="33">
        <v>1</v>
      </c>
      <c r="E35" s="32">
        <v>1</v>
      </c>
      <c r="F35" s="32">
        <v>1</v>
      </c>
      <c r="G35" s="32">
        <v>0</v>
      </c>
      <c r="H35" s="15">
        <f t="shared" si="27"/>
        <v>0.75</v>
      </c>
    </row>
    <row r="36" spans="1:8" s="2" customFormat="1" ht="18.75" x14ac:dyDescent="0.3">
      <c r="A36" s="12" t="s">
        <v>1</v>
      </c>
      <c r="B36" s="20">
        <v>1</v>
      </c>
      <c r="C36" s="20">
        <v>6</v>
      </c>
      <c r="D36" s="21">
        <v>6</v>
      </c>
      <c r="E36" s="20">
        <v>16</v>
      </c>
      <c r="F36" s="20">
        <v>7</v>
      </c>
      <c r="G36" s="20">
        <v>1</v>
      </c>
      <c r="H36" s="15">
        <f t="shared" si="27"/>
        <v>6.166666666666667</v>
      </c>
    </row>
    <row r="37" spans="1:8" s="2" customFormat="1" ht="22.5" customHeight="1" x14ac:dyDescent="0.3">
      <c r="A37" s="34" t="s">
        <v>62</v>
      </c>
      <c r="B37" s="20">
        <v>0.5</v>
      </c>
      <c r="C37" s="20">
        <v>0</v>
      </c>
      <c r="D37" s="21">
        <v>2</v>
      </c>
      <c r="E37" s="20">
        <v>5</v>
      </c>
      <c r="F37" s="20">
        <v>3</v>
      </c>
      <c r="G37" s="20">
        <v>0.5</v>
      </c>
      <c r="H37" s="15">
        <f t="shared" si="27"/>
        <v>1.8333333333333333</v>
      </c>
    </row>
    <row r="38" spans="1:8" s="2" customFormat="1" ht="18.75" x14ac:dyDescent="0.3">
      <c r="A38" s="12" t="s">
        <v>2</v>
      </c>
      <c r="B38" s="27">
        <v>1</v>
      </c>
      <c r="C38" s="27">
        <v>1</v>
      </c>
      <c r="D38" s="35">
        <v>3</v>
      </c>
      <c r="E38" s="27">
        <f>+E36/E37</f>
        <v>3.2</v>
      </c>
      <c r="F38" s="36" t="s">
        <v>105</v>
      </c>
      <c r="G38" s="37" t="s">
        <v>107</v>
      </c>
      <c r="H38" s="15">
        <f t="shared" si="27"/>
        <v>2.0499999999999998</v>
      </c>
    </row>
    <row r="39" spans="1:8" s="2" customFormat="1" ht="18.75" x14ac:dyDescent="0.3">
      <c r="A39" s="12" t="s">
        <v>61</v>
      </c>
      <c r="B39" s="27">
        <v>1</v>
      </c>
      <c r="C39" s="27">
        <v>6</v>
      </c>
      <c r="D39" s="35">
        <v>6</v>
      </c>
      <c r="E39" s="37">
        <f>+(E36+E37)/E35</f>
        <v>21</v>
      </c>
      <c r="F39" s="27">
        <v>11</v>
      </c>
      <c r="G39" s="37" t="s">
        <v>108</v>
      </c>
      <c r="H39" s="15">
        <f t="shared" si="27"/>
        <v>9</v>
      </c>
    </row>
    <row r="40" spans="1:8" s="2" customFormat="1" ht="18.75" x14ac:dyDescent="0.3">
      <c r="A40" s="12" t="s">
        <v>48</v>
      </c>
      <c r="B40" s="27" t="s">
        <v>110</v>
      </c>
      <c r="C40" s="27" t="s">
        <v>103</v>
      </c>
      <c r="D40" s="38" t="s">
        <v>103</v>
      </c>
      <c r="E40" s="27" t="s">
        <v>103</v>
      </c>
      <c r="F40" s="27" t="s">
        <v>111</v>
      </c>
      <c r="G40" s="27" t="s">
        <v>112</v>
      </c>
      <c r="H40" s="15"/>
    </row>
    <row r="41" spans="1:8" s="2" customFormat="1" ht="18.75" x14ac:dyDescent="0.3">
      <c r="A41" s="12" t="s">
        <v>10</v>
      </c>
      <c r="B41" s="32">
        <v>7</v>
      </c>
      <c r="C41" s="32">
        <v>3</v>
      </c>
      <c r="D41" s="33">
        <v>4</v>
      </c>
      <c r="E41" s="32">
        <v>4</v>
      </c>
      <c r="F41" s="32">
        <v>4</v>
      </c>
      <c r="G41" s="32">
        <v>2</v>
      </c>
      <c r="H41" s="15">
        <f>AVERAGE(B41:G41)</f>
        <v>4</v>
      </c>
    </row>
    <row r="42" spans="1:8" s="2" customFormat="1" ht="24.75" customHeight="1" x14ac:dyDescent="0.3">
      <c r="A42" s="12" t="s">
        <v>19</v>
      </c>
      <c r="B42" s="22">
        <v>1</v>
      </c>
      <c r="C42" s="22">
        <v>0</v>
      </c>
      <c r="D42" s="39">
        <v>0</v>
      </c>
      <c r="E42" s="22">
        <v>0</v>
      </c>
      <c r="F42" s="22">
        <v>0</v>
      </c>
      <c r="G42" s="32">
        <v>0</v>
      </c>
      <c r="H42" s="15">
        <f>AVERAGE(B42:G42)</f>
        <v>0.16666666666666666</v>
      </c>
    </row>
    <row r="43" spans="1:8" s="2" customFormat="1" ht="36" x14ac:dyDescent="0.3">
      <c r="A43" s="12" t="s">
        <v>56</v>
      </c>
      <c r="B43" s="22">
        <v>1</v>
      </c>
      <c r="C43" s="22">
        <v>0</v>
      </c>
      <c r="D43" s="39">
        <v>0</v>
      </c>
      <c r="E43" s="22">
        <v>0</v>
      </c>
      <c r="F43" s="22">
        <v>0</v>
      </c>
      <c r="G43" s="32">
        <v>0</v>
      </c>
      <c r="H43" s="15">
        <f>AVERAGE(B43:G43)</f>
        <v>0.16666666666666666</v>
      </c>
    </row>
    <row r="44" spans="1:8" s="2" customFormat="1" ht="54.75" x14ac:dyDescent="0.3">
      <c r="A44" s="12" t="s">
        <v>46</v>
      </c>
      <c r="B44" s="40" t="s">
        <v>94</v>
      </c>
      <c r="C44" s="22" t="s">
        <v>120</v>
      </c>
      <c r="D44" s="41" t="s">
        <v>116</v>
      </c>
      <c r="E44" s="40" t="s">
        <v>106</v>
      </c>
      <c r="F44" s="40" t="s">
        <v>106</v>
      </c>
      <c r="G44" s="40" t="s">
        <v>109</v>
      </c>
      <c r="H44" s="22"/>
    </row>
    <row r="45" spans="1:8" s="2" customFormat="1" ht="36.75" x14ac:dyDescent="0.3">
      <c r="A45" s="12" t="s">
        <v>49</v>
      </c>
      <c r="B45" s="42" t="s">
        <v>95</v>
      </c>
      <c r="C45" s="43" t="s">
        <v>95</v>
      </c>
      <c r="D45" s="44" t="s">
        <v>95</v>
      </c>
      <c r="E45" s="42" t="s">
        <v>99</v>
      </c>
      <c r="F45" s="42" t="s">
        <v>115</v>
      </c>
      <c r="G45" s="45" t="s">
        <v>95</v>
      </c>
      <c r="H45" s="43"/>
    </row>
    <row r="46" spans="1:8" s="2" customFormat="1" ht="36" x14ac:dyDescent="0.3">
      <c r="A46" s="10" t="s">
        <v>38</v>
      </c>
      <c r="B46" s="19"/>
      <c r="C46" s="19"/>
      <c r="D46" s="19"/>
      <c r="E46" s="19"/>
      <c r="F46" s="19"/>
      <c r="G46" s="19"/>
      <c r="H46" s="19"/>
    </row>
    <row r="47" spans="1:8" s="2" customFormat="1" ht="36" x14ac:dyDescent="0.3">
      <c r="A47" s="12" t="s">
        <v>63</v>
      </c>
      <c r="B47" s="13">
        <v>107</v>
      </c>
      <c r="C47" s="13">
        <v>8629</v>
      </c>
      <c r="D47" s="13">
        <v>1747</v>
      </c>
      <c r="E47" s="13">
        <v>200145</v>
      </c>
      <c r="F47" s="13">
        <v>35519</v>
      </c>
      <c r="G47" s="13">
        <v>325</v>
      </c>
      <c r="H47" s="15">
        <f t="shared" ref="H47:H57" si="28">AVERAGE(B47:G47)</f>
        <v>41078.666666666664</v>
      </c>
    </row>
    <row r="48" spans="1:8" s="2" customFormat="1" ht="18.75" x14ac:dyDescent="0.3">
      <c r="A48" s="12" t="s">
        <v>57</v>
      </c>
      <c r="B48" s="13">
        <v>9</v>
      </c>
      <c r="C48" s="13">
        <v>268</v>
      </c>
      <c r="D48" s="13">
        <v>310</v>
      </c>
      <c r="E48" s="13">
        <v>2611</v>
      </c>
      <c r="F48" s="13">
        <v>545</v>
      </c>
      <c r="G48" s="13">
        <v>26</v>
      </c>
      <c r="H48" s="15">
        <f t="shared" si="28"/>
        <v>628.16666666666663</v>
      </c>
    </row>
    <row r="49" spans="1:9" s="2" customFormat="1" ht="18.75" x14ac:dyDescent="0.3">
      <c r="A49" s="12" t="s">
        <v>37</v>
      </c>
      <c r="B49" s="46">
        <f>+B48/B47</f>
        <v>8.4112149532710276E-2</v>
      </c>
      <c r="C49" s="46">
        <f>+C48/C47</f>
        <v>3.1058060030130955E-2</v>
      </c>
      <c r="D49" s="46">
        <f>+D48/D47</f>
        <v>0.17744705208929593</v>
      </c>
      <c r="E49" s="46">
        <f>+E48/E47</f>
        <v>1.3045541982063005E-2</v>
      </c>
      <c r="F49" s="46">
        <f>+F48/F47</f>
        <v>1.5343900447647737E-2</v>
      </c>
      <c r="G49" s="46">
        <f t="shared" ref="G49" si="29">+G48/G47</f>
        <v>0.08</v>
      </c>
      <c r="H49" s="17">
        <f t="shared" si="28"/>
        <v>6.683445068030798E-2</v>
      </c>
    </row>
    <row r="50" spans="1:9" s="2" customFormat="1" ht="18.75" x14ac:dyDescent="0.3">
      <c r="A50" s="12" t="s">
        <v>58</v>
      </c>
      <c r="B50" s="13">
        <v>9</v>
      </c>
      <c r="C50" s="13">
        <v>267</v>
      </c>
      <c r="D50" s="13">
        <v>290</v>
      </c>
      <c r="E50" s="13">
        <v>2211</v>
      </c>
      <c r="F50" s="13">
        <v>449</v>
      </c>
      <c r="G50" s="13">
        <v>25</v>
      </c>
      <c r="H50" s="15">
        <f t="shared" si="28"/>
        <v>541.83333333333337</v>
      </c>
    </row>
    <row r="51" spans="1:9" s="2" customFormat="1" ht="18.75" x14ac:dyDescent="0.3">
      <c r="A51" s="12" t="s">
        <v>36</v>
      </c>
      <c r="B51" s="46">
        <f>B50/B48</f>
        <v>1</v>
      </c>
      <c r="C51" s="46">
        <f>C50/C48</f>
        <v>0.99626865671641796</v>
      </c>
      <c r="D51" s="46">
        <f>D50/D48</f>
        <v>0.93548387096774188</v>
      </c>
      <c r="E51" s="46">
        <f>E50/E48</f>
        <v>0.84680199157410951</v>
      </c>
      <c r="F51" s="46">
        <f>F50/F48</f>
        <v>0.8238532110091743</v>
      </c>
      <c r="G51" s="46">
        <f t="shared" ref="G51" si="30">G50/G48</f>
        <v>0.96153846153846156</v>
      </c>
      <c r="H51" s="17">
        <f t="shared" si="28"/>
        <v>0.92732436530098428</v>
      </c>
    </row>
    <row r="52" spans="1:9" s="2" customFormat="1" ht="18.75" x14ac:dyDescent="0.3">
      <c r="A52" s="12" t="s">
        <v>59</v>
      </c>
      <c r="B52" s="13">
        <v>7</v>
      </c>
      <c r="C52" s="13">
        <v>259</v>
      </c>
      <c r="D52" s="13">
        <v>284</v>
      </c>
      <c r="E52" s="13">
        <v>1963</v>
      </c>
      <c r="F52" s="13">
        <v>376</v>
      </c>
      <c r="G52" s="13">
        <v>25</v>
      </c>
      <c r="H52" s="15">
        <f t="shared" si="28"/>
        <v>485.66666666666669</v>
      </c>
    </row>
    <row r="53" spans="1:9" s="2" customFormat="1" ht="18.75" x14ac:dyDescent="0.3">
      <c r="A53" s="12" t="s">
        <v>39</v>
      </c>
      <c r="B53" s="46">
        <f>+B52/B50</f>
        <v>0.77777777777777779</v>
      </c>
      <c r="C53" s="47">
        <f>+C52/C50</f>
        <v>0.97003745318352064</v>
      </c>
      <c r="D53" s="46">
        <f>+D52/D50</f>
        <v>0.97931034482758617</v>
      </c>
      <c r="E53" s="46">
        <f>+E52/E50</f>
        <v>0.88783355947535048</v>
      </c>
      <c r="F53" s="46">
        <f>+F52/F50</f>
        <v>0.83741648106904232</v>
      </c>
      <c r="G53" s="46">
        <f t="shared" ref="G53" si="31">+G52/G50</f>
        <v>1</v>
      </c>
      <c r="H53" s="17">
        <f t="shared" si="28"/>
        <v>0.90872926938887966</v>
      </c>
    </row>
    <row r="54" spans="1:9" s="2" customFormat="1" ht="18.75" x14ac:dyDescent="0.3">
      <c r="A54" s="12" t="s">
        <v>40</v>
      </c>
      <c r="B54" s="48">
        <v>0.3</v>
      </c>
      <c r="C54" s="48">
        <v>5</v>
      </c>
      <c r="D54" s="48">
        <v>11.481481481481481</v>
      </c>
      <c r="E54" s="48">
        <v>4.71875</v>
      </c>
      <c r="F54" s="48">
        <v>15</v>
      </c>
      <c r="G54" s="48">
        <v>2</v>
      </c>
      <c r="H54" s="15">
        <f t="shared" si="28"/>
        <v>6.4167052469135797</v>
      </c>
    </row>
    <row r="55" spans="1:9" s="2" customFormat="1" ht="18.75" x14ac:dyDescent="0.3">
      <c r="A55" s="12" t="s">
        <v>41</v>
      </c>
      <c r="B55" s="49">
        <f>+B52/B36/13</f>
        <v>0.53846153846153844</v>
      </c>
      <c r="C55" s="50">
        <f>+C52/C36/13</f>
        <v>3.3205128205128203</v>
      </c>
      <c r="D55" s="49">
        <f t="shared" ref="D55:G55" si="32">+D52/D36/13</f>
        <v>3.6410256410256414</v>
      </c>
      <c r="E55" s="49">
        <f t="shared" si="32"/>
        <v>9.4375</v>
      </c>
      <c r="F55" s="49">
        <f t="shared" si="32"/>
        <v>4.1318681318681323</v>
      </c>
      <c r="G55" s="49">
        <f t="shared" si="32"/>
        <v>1.9230769230769231</v>
      </c>
      <c r="H55" s="15">
        <f t="shared" si="28"/>
        <v>3.8320741758241756</v>
      </c>
      <c r="I55" s="2">
        <v>6</v>
      </c>
    </row>
    <row r="56" spans="1:9" s="2" customFormat="1" ht="36" x14ac:dyDescent="0.3">
      <c r="A56" s="12" t="s">
        <v>51</v>
      </c>
      <c r="B56" s="13">
        <v>8241</v>
      </c>
      <c r="C56" s="13">
        <v>380500</v>
      </c>
      <c r="D56" s="13">
        <v>139583</v>
      </c>
      <c r="E56" s="13">
        <v>770945.40999999945</v>
      </c>
      <c r="F56" s="13">
        <v>304946.09000000003</v>
      </c>
      <c r="G56" s="13">
        <v>27500</v>
      </c>
      <c r="H56" s="15">
        <f t="shared" si="28"/>
        <v>271952.58333333326</v>
      </c>
    </row>
    <row r="57" spans="1:9" s="2" customFormat="1" ht="18.75" x14ac:dyDescent="0.3">
      <c r="A57" s="12" t="s">
        <v>42</v>
      </c>
      <c r="B57" s="51">
        <f>+B56/(B52)</f>
        <v>1177.2857142857142</v>
      </c>
      <c r="C57" s="51">
        <f t="shared" ref="C57" si="33">+C56/(C52)</f>
        <v>1469.1119691119691</v>
      </c>
      <c r="D57" s="51">
        <f t="shared" ref="D57:G57" si="34">+D56/(D52)</f>
        <v>491.48943661971833</v>
      </c>
      <c r="E57" s="51">
        <f t="shared" si="34"/>
        <v>392.73836474783468</v>
      </c>
      <c r="F57" s="51">
        <f t="shared" si="34"/>
        <v>811.02683510638303</v>
      </c>
      <c r="G57" s="51">
        <f t="shared" si="34"/>
        <v>1100</v>
      </c>
      <c r="H57" s="15">
        <f t="shared" si="28"/>
        <v>906.94205331193643</v>
      </c>
    </row>
    <row r="58" spans="1:9" s="2" customFormat="1" ht="36" x14ac:dyDescent="0.3">
      <c r="A58" s="12" t="s">
        <v>47</v>
      </c>
      <c r="B58" s="52" t="s">
        <v>96</v>
      </c>
      <c r="C58" s="30" t="s">
        <v>121</v>
      </c>
      <c r="D58" s="52" t="s">
        <v>96</v>
      </c>
      <c r="E58" s="52" t="s">
        <v>96</v>
      </c>
      <c r="F58" s="52" t="s">
        <v>96</v>
      </c>
      <c r="G58" s="52" t="s">
        <v>113</v>
      </c>
      <c r="H58" s="15"/>
    </row>
    <row r="59" spans="1:9" s="2" customFormat="1" ht="18.75" x14ac:dyDescent="0.3">
      <c r="A59" s="12" t="s">
        <v>50</v>
      </c>
      <c r="B59" s="53" t="s">
        <v>97</v>
      </c>
      <c r="C59" s="54" t="s">
        <v>122</v>
      </c>
      <c r="D59" s="53" t="s">
        <v>104</v>
      </c>
      <c r="E59" s="53" t="s">
        <v>114</v>
      </c>
      <c r="F59" s="53" t="s">
        <v>114</v>
      </c>
      <c r="G59" s="55" t="s">
        <v>104</v>
      </c>
      <c r="H59" s="15"/>
    </row>
    <row r="60" spans="1:9" s="2" customFormat="1" ht="36" x14ac:dyDescent="0.3">
      <c r="A60" s="10" t="s">
        <v>71</v>
      </c>
      <c r="B60" s="56"/>
      <c r="C60" s="56"/>
      <c r="D60" s="56"/>
      <c r="E60" s="56"/>
      <c r="F60" s="56"/>
      <c r="G60" s="56"/>
      <c r="H60" s="56"/>
    </row>
    <row r="61" spans="1:9" s="2" customFormat="1" ht="18.75" x14ac:dyDescent="0.3">
      <c r="A61" s="12" t="s">
        <v>64</v>
      </c>
      <c r="B61" s="25">
        <v>0.8</v>
      </c>
      <c r="C61" s="25">
        <v>0.5</v>
      </c>
      <c r="D61" s="25">
        <v>0.2</v>
      </c>
      <c r="E61" s="25">
        <v>0</v>
      </c>
      <c r="F61" s="25">
        <v>0.22600000000000001</v>
      </c>
      <c r="G61" s="57">
        <v>0.9</v>
      </c>
      <c r="H61" s="58">
        <f t="shared" ref="H61:H66" si="35">AVERAGE(B61:G61)</f>
        <v>0.43766666666666665</v>
      </c>
    </row>
    <row r="62" spans="1:9" s="2" customFormat="1" ht="18.75" x14ac:dyDescent="0.3">
      <c r="A62" s="12" t="s">
        <v>65</v>
      </c>
      <c r="B62" s="25">
        <v>0.1</v>
      </c>
      <c r="C62" s="25">
        <v>0.05</v>
      </c>
      <c r="D62" s="25">
        <v>0.6</v>
      </c>
      <c r="E62" s="25">
        <v>1</v>
      </c>
      <c r="F62" s="25">
        <v>3.0000000000000001E-3</v>
      </c>
      <c r="G62" s="57">
        <v>0.02</v>
      </c>
      <c r="H62" s="58">
        <f t="shared" si="35"/>
        <v>0.29549999999999998</v>
      </c>
    </row>
    <row r="63" spans="1:9" s="2" customFormat="1" ht="18.75" x14ac:dyDescent="0.3">
      <c r="A63" s="12" t="s">
        <v>66</v>
      </c>
      <c r="B63" s="25">
        <v>0</v>
      </c>
      <c r="C63" s="25">
        <v>0.45</v>
      </c>
      <c r="D63" s="25">
        <v>0.15</v>
      </c>
      <c r="E63" s="25">
        <v>0</v>
      </c>
      <c r="F63" s="25">
        <v>0.221</v>
      </c>
      <c r="G63" s="57">
        <v>0.05</v>
      </c>
      <c r="H63" s="58">
        <f t="shared" si="35"/>
        <v>0.14516666666666667</v>
      </c>
    </row>
    <row r="64" spans="1:9" s="2" customFormat="1" ht="18.75" x14ac:dyDescent="0.3">
      <c r="A64" s="12" t="s">
        <v>67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57">
        <v>0</v>
      </c>
      <c r="H64" s="58">
        <f t="shared" si="35"/>
        <v>0</v>
      </c>
    </row>
    <row r="65" spans="1:9" s="2" customFormat="1" ht="18.75" x14ac:dyDescent="0.3">
      <c r="A65" s="12" t="s">
        <v>68</v>
      </c>
      <c r="B65" s="25">
        <v>0.1</v>
      </c>
      <c r="C65" s="25">
        <v>0</v>
      </c>
      <c r="D65" s="25">
        <v>0</v>
      </c>
      <c r="E65" s="25">
        <v>0</v>
      </c>
      <c r="F65" s="25">
        <v>0</v>
      </c>
      <c r="G65" s="57">
        <v>0.03</v>
      </c>
      <c r="H65" s="58">
        <f t="shared" si="35"/>
        <v>2.1666666666666667E-2</v>
      </c>
    </row>
    <row r="66" spans="1:9" s="2" customFormat="1" ht="18.75" x14ac:dyDescent="0.3">
      <c r="A66" s="12" t="s">
        <v>69</v>
      </c>
      <c r="B66" s="25"/>
      <c r="C66" s="25"/>
      <c r="D66" s="25">
        <v>0.05</v>
      </c>
      <c r="E66" s="25">
        <v>0</v>
      </c>
      <c r="F66" s="25">
        <v>0.55000000000000004</v>
      </c>
      <c r="G66" s="57">
        <v>0</v>
      </c>
      <c r="H66" s="58">
        <f t="shared" si="35"/>
        <v>0.15000000000000002</v>
      </c>
    </row>
    <row r="67" spans="1:9" s="2" customFormat="1" ht="18.75" x14ac:dyDescent="0.3">
      <c r="A67" s="59" t="s">
        <v>22</v>
      </c>
      <c r="B67" s="60">
        <f>SUM(B61:B66)</f>
        <v>1</v>
      </c>
      <c r="C67" s="60">
        <f t="shared" ref="C67:H67" si="36">SUM(C61:C66)</f>
        <v>1</v>
      </c>
      <c r="D67" s="60">
        <f t="shared" si="36"/>
        <v>1</v>
      </c>
      <c r="E67" s="60">
        <f t="shared" si="36"/>
        <v>1</v>
      </c>
      <c r="F67" s="60">
        <f t="shared" si="36"/>
        <v>1</v>
      </c>
      <c r="G67" s="60">
        <f t="shared" si="36"/>
        <v>1</v>
      </c>
      <c r="H67" s="60">
        <f t="shared" si="36"/>
        <v>1.0499999999999998</v>
      </c>
    </row>
    <row r="68" spans="1:9" s="2" customFormat="1" ht="18.75" x14ac:dyDescent="0.3">
      <c r="A68" s="12" t="s">
        <v>11</v>
      </c>
      <c r="B68" s="25">
        <v>1</v>
      </c>
      <c r="C68" s="25">
        <v>1</v>
      </c>
      <c r="D68" s="25">
        <v>1</v>
      </c>
      <c r="E68" s="61" t="s">
        <v>117</v>
      </c>
      <c r="F68" s="25">
        <v>0.95</v>
      </c>
      <c r="G68" s="57">
        <v>1</v>
      </c>
      <c r="H68" s="25"/>
    </row>
    <row r="69" spans="1:9" s="2" customFormat="1" ht="18.75" x14ac:dyDescent="0.3">
      <c r="A69" s="12" t="s">
        <v>23</v>
      </c>
      <c r="B69" s="62" t="s">
        <v>98</v>
      </c>
      <c r="C69" s="63" t="s">
        <v>103</v>
      </c>
      <c r="D69" s="62" t="s">
        <v>98</v>
      </c>
      <c r="E69" s="62" t="s">
        <v>100</v>
      </c>
      <c r="F69" s="62" t="s">
        <v>98</v>
      </c>
      <c r="G69" s="62" t="s">
        <v>98</v>
      </c>
      <c r="H69" s="63"/>
    </row>
    <row r="70" spans="1:9" s="2" customFormat="1" ht="54.75" x14ac:dyDescent="0.3">
      <c r="A70" s="12" t="s">
        <v>12</v>
      </c>
      <c r="B70" s="64">
        <v>370</v>
      </c>
      <c r="C70" s="64">
        <v>0</v>
      </c>
      <c r="D70" s="64">
        <v>500</v>
      </c>
      <c r="E70" s="65" t="s">
        <v>118</v>
      </c>
      <c r="F70" s="64">
        <v>460</v>
      </c>
      <c r="G70" s="66">
        <v>240</v>
      </c>
      <c r="H70" s="64"/>
    </row>
    <row r="71" spans="1:9" s="2" customFormat="1" ht="36" x14ac:dyDescent="0.3">
      <c r="A71" s="67" t="s">
        <v>72</v>
      </c>
      <c r="B71" s="68"/>
      <c r="C71" s="68"/>
      <c r="D71" s="68"/>
      <c r="E71" s="68"/>
      <c r="F71" s="68"/>
      <c r="G71" s="68"/>
      <c r="H71" s="68"/>
    </row>
    <row r="72" spans="1:9" s="3" customFormat="1" ht="18.75" x14ac:dyDescent="0.3">
      <c r="A72" s="12" t="s">
        <v>43</v>
      </c>
      <c r="B72" s="69">
        <v>19600</v>
      </c>
      <c r="C72" s="69">
        <v>90740.06</v>
      </c>
      <c r="D72" s="69">
        <v>150837</v>
      </c>
      <c r="E72" s="69">
        <v>1006395.39</v>
      </c>
      <c r="F72" s="69">
        <v>982610.04</v>
      </c>
      <c r="G72" s="70">
        <f>26313+13605+34395+12176</f>
        <v>86489</v>
      </c>
      <c r="H72" s="69"/>
    </row>
    <row r="73" spans="1:9" s="3" customFormat="1" ht="54" x14ac:dyDescent="0.3">
      <c r="A73" s="12" t="s">
        <v>25</v>
      </c>
      <c r="B73" s="69">
        <v>23950</v>
      </c>
      <c r="C73" s="69">
        <v>380500</v>
      </c>
      <c r="D73" s="69">
        <f>335000/12*5</f>
        <v>139583.33333333334</v>
      </c>
      <c r="E73" s="69">
        <v>3427073.4299999997</v>
      </c>
      <c r="F73" s="69">
        <v>454847</v>
      </c>
      <c r="G73" s="70">
        <v>55000</v>
      </c>
      <c r="H73" s="69"/>
    </row>
    <row r="74" spans="1:9" s="3" customFormat="1" ht="36" x14ac:dyDescent="0.3">
      <c r="A74" s="12" t="s">
        <v>44</v>
      </c>
      <c r="B74" s="69">
        <v>650</v>
      </c>
      <c r="C74" s="69">
        <v>93800</v>
      </c>
      <c r="D74" s="69">
        <f>650*264</f>
        <v>171600</v>
      </c>
      <c r="E74" s="69">
        <v>800934.40000000002</v>
      </c>
      <c r="F74" s="69">
        <v>195834</v>
      </c>
      <c r="G74" s="70">
        <v>12400</v>
      </c>
      <c r="H74" s="69"/>
    </row>
    <row r="75" spans="1:9" s="3" customFormat="1" ht="36" x14ac:dyDescent="0.3">
      <c r="A75" s="12" t="s">
        <v>20</v>
      </c>
      <c r="B75" s="69">
        <v>408</v>
      </c>
      <c r="C75" s="69">
        <v>44000</v>
      </c>
      <c r="D75" s="69">
        <f>50000/12</f>
        <v>4166.666666666667</v>
      </c>
      <c r="E75" s="69">
        <v>492051.1</v>
      </c>
      <c r="F75" s="69">
        <v>203508</v>
      </c>
      <c r="G75" s="70">
        <f>(52*80)+(52*25)</f>
        <v>5460</v>
      </c>
      <c r="H75" s="69"/>
    </row>
    <row r="76" spans="1:9" s="3" customFormat="1" ht="18.75" x14ac:dyDescent="0.3">
      <c r="A76" s="12" t="s">
        <v>60</v>
      </c>
      <c r="B76" s="69">
        <v>0</v>
      </c>
      <c r="C76" s="69">
        <v>0</v>
      </c>
      <c r="D76" s="69"/>
      <c r="E76" s="69">
        <v>408106.15636000002</v>
      </c>
      <c r="F76" s="69">
        <v>11294</v>
      </c>
      <c r="G76" s="70">
        <f>52*100</f>
        <v>5200</v>
      </c>
      <c r="H76" s="69"/>
    </row>
    <row r="77" spans="1:9" s="3" customFormat="1" ht="18.75" x14ac:dyDescent="0.3">
      <c r="A77" s="12" t="s">
        <v>21</v>
      </c>
      <c r="B77" s="71">
        <f>(B72+B73+B74+B75+B76)/B52</f>
        <v>6372.5714285714284</v>
      </c>
      <c r="C77" s="71">
        <f>(C72+C73+C74+C75+C76)/C52</f>
        <v>2351.5060231660232</v>
      </c>
      <c r="D77" s="71">
        <f t="shared" ref="D77:G77" si="37">(D72+D73+D74+D75+D76)/D52</f>
        <v>1641.5035211267607</v>
      </c>
      <c r="E77" s="71">
        <f t="shared" si="37"/>
        <v>3125.0944861742232</v>
      </c>
      <c r="F77" s="71">
        <f t="shared" si="37"/>
        <v>4915.1410638297875</v>
      </c>
      <c r="G77" s="71">
        <f t="shared" si="37"/>
        <v>6581.96</v>
      </c>
      <c r="H77" s="71">
        <f>AVERAGE(B77:G77)</f>
        <v>4164.629420478037</v>
      </c>
      <c r="I77" s="3">
        <v>7</v>
      </c>
    </row>
    <row r="78" spans="1:9" s="2" customFormat="1" ht="18.75" x14ac:dyDescent="0.3">
      <c r="A78" s="67" t="s">
        <v>9</v>
      </c>
      <c r="B78" s="68"/>
      <c r="C78" s="68"/>
      <c r="D78" s="68"/>
      <c r="E78" s="68"/>
      <c r="F78" s="68"/>
      <c r="G78" s="68"/>
      <c r="H78" s="68"/>
    </row>
    <row r="79" spans="1:9" s="2" customFormat="1" ht="18.75" x14ac:dyDescent="0.3">
      <c r="A79" s="12" t="s">
        <v>3</v>
      </c>
      <c r="B79" s="72">
        <v>0</v>
      </c>
      <c r="C79" s="72">
        <v>0</v>
      </c>
      <c r="D79" s="72">
        <v>0</v>
      </c>
      <c r="E79" s="72">
        <v>0</v>
      </c>
      <c r="F79" s="72">
        <v>0.10299999999999999</v>
      </c>
      <c r="G79" s="73">
        <v>0</v>
      </c>
      <c r="H79" s="74">
        <f t="shared" ref="H79:H87" si="38">AVERAGE(B79:G79)</f>
        <v>1.7166666666666667E-2</v>
      </c>
    </row>
    <row r="80" spans="1:9" s="2" customFormat="1" ht="18.75" x14ac:dyDescent="0.3">
      <c r="A80" s="12" t="s">
        <v>73</v>
      </c>
      <c r="B80" s="72">
        <v>0.03</v>
      </c>
      <c r="C80" s="72">
        <v>0.05</v>
      </c>
      <c r="D80" s="72">
        <v>0.03</v>
      </c>
      <c r="E80" s="72">
        <v>0.01</v>
      </c>
      <c r="F80" s="72">
        <v>0.23</v>
      </c>
      <c r="G80" s="73">
        <v>0</v>
      </c>
      <c r="H80" s="74">
        <f t="shared" si="38"/>
        <v>5.8333333333333327E-2</v>
      </c>
    </row>
    <row r="81" spans="1:8" s="2" customFormat="1" ht="18.75" x14ac:dyDescent="0.3">
      <c r="A81" s="12" t="s">
        <v>75</v>
      </c>
      <c r="B81" s="72">
        <v>0.02</v>
      </c>
      <c r="C81" s="72">
        <v>0.05</v>
      </c>
      <c r="D81" s="72">
        <v>0.25</v>
      </c>
      <c r="E81" s="72">
        <v>0.6</v>
      </c>
      <c r="F81" s="72">
        <v>0</v>
      </c>
      <c r="G81" s="73">
        <v>0.7</v>
      </c>
      <c r="H81" s="74">
        <f t="shared" si="38"/>
        <v>0.26999999999999996</v>
      </c>
    </row>
    <row r="82" spans="1:8" s="2" customFormat="1" ht="18.75" x14ac:dyDescent="0.3">
      <c r="A82" s="12" t="s">
        <v>74</v>
      </c>
      <c r="B82" s="72">
        <v>0</v>
      </c>
      <c r="C82" s="72">
        <v>0.01</v>
      </c>
      <c r="D82" s="72">
        <v>0</v>
      </c>
      <c r="E82" s="72">
        <v>0</v>
      </c>
      <c r="F82" s="72">
        <v>8.4000000000000005E-2</v>
      </c>
      <c r="G82" s="73">
        <v>0</v>
      </c>
      <c r="H82" s="74">
        <f t="shared" si="38"/>
        <v>1.5666666666666666E-2</v>
      </c>
    </row>
    <row r="83" spans="1:8" s="2" customFormat="1" ht="18.75" x14ac:dyDescent="0.3">
      <c r="A83" s="12" t="s">
        <v>4</v>
      </c>
      <c r="B83" s="72">
        <v>0</v>
      </c>
      <c r="C83" s="72">
        <v>0</v>
      </c>
      <c r="D83" s="72">
        <v>0</v>
      </c>
      <c r="E83" s="72">
        <v>0</v>
      </c>
      <c r="F83" s="72">
        <v>0.32</v>
      </c>
      <c r="G83" s="73">
        <v>0</v>
      </c>
      <c r="H83" s="74">
        <f t="shared" si="38"/>
        <v>5.3333333333333337E-2</v>
      </c>
    </row>
    <row r="84" spans="1:8" s="2" customFormat="1" ht="18.75" x14ac:dyDescent="0.3">
      <c r="A84" s="12" t="s">
        <v>5</v>
      </c>
      <c r="B84" s="72">
        <v>0</v>
      </c>
      <c r="C84" s="72">
        <v>0</v>
      </c>
      <c r="D84" s="72">
        <v>0</v>
      </c>
      <c r="E84" s="72">
        <v>0</v>
      </c>
      <c r="F84" s="72">
        <v>0</v>
      </c>
      <c r="G84" s="73">
        <v>0</v>
      </c>
      <c r="H84" s="74">
        <f t="shared" si="38"/>
        <v>0</v>
      </c>
    </row>
    <row r="85" spans="1:8" s="2" customFormat="1" ht="18.75" x14ac:dyDescent="0.3">
      <c r="A85" s="12" t="s">
        <v>6</v>
      </c>
      <c r="B85" s="72">
        <v>0</v>
      </c>
      <c r="C85" s="72">
        <v>0</v>
      </c>
      <c r="D85" s="72">
        <v>7.0000000000000007E-2</v>
      </c>
      <c r="E85" s="72">
        <v>0</v>
      </c>
      <c r="F85" s="72">
        <v>0</v>
      </c>
      <c r="G85" s="73">
        <v>0.2</v>
      </c>
      <c r="H85" s="74">
        <f t="shared" si="38"/>
        <v>4.5000000000000005E-2</v>
      </c>
    </row>
    <row r="86" spans="1:8" s="2" customFormat="1" ht="18.75" x14ac:dyDescent="0.3">
      <c r="A86" s="12" t="s">
        <v>7</v>
      </c>
      <c r="B86" s="72">
        <v>0</v>
      </c>
      <c r="C86" s="72">
        <v>0</v>
      </c>
      <c r="D86" s="72">
        <v>0</v>
      </c>
      <c r="E86" s="72">
        <v>0</v>
      </c>
      <c r="F86" s="72">
        <v>5.9999999999999995E-4</v>
      </c>
      <c r="G86" s="73">
        <v>0</v>
      </c>
      <c r="H86" s="74">
        <f t="shared" si="38"/>
        <v>9.9999999999999991E-5</v>
      </c>
    </row>
    <row r="87" spans="1:8" s="2" customFormat="1" ht="18.75" x14ac:dyDescent="0.3">
      <c r="A87" s="12" t="s">
        <v>8</v>
      </c>
      <c r="B87" s="72">
        <v>0.95</v>
      </c>
      <c r="C87" s="72">
        <v>0.89</v>
      </c>
      <c r="D87" s="72">
        <v>0.65</v>
      </c>
      <c r="E87" s="72">
        <v>0.39</v>
      </c>
      <c r="F87" s="72">
        <v>0.26200000000000001</v>
      </c>
      <c r="G87" s="73">
        <v>0.1</v>
      </c>
      <c r="H87" s="74">
        <f t="shared" si="38"/>
        <v>0.54033333333333333</v>
      </c>
    </row>
    <row r="88" spans="1:8" ht="20.45" customHeight="1" x14ac:dyDescent="0.25">
      <c r="A88" s="59" t="s">
        <v>22</v>
      </c>
      <c r="B88" s="60">
        <f>SUM(B79:B87)</f>
        <v>1</v>
      </c>
      <c r="C88" s="60">
        <f t="shared" ref="C88:G88" si="39">SUM(C79:C87)</f>
        <v>1</v>
      </c>
      <c r="D88" s="60">
        <f t="shared" si="39"/>
        <v>1</v>
      </c>
      <c r="E88" s="60">
        <f t="shared" si="39"/>
        <v>1</v>
      </c>
      <c r="F88" s="60">
        <f t="shared" si="39"/>
        <v>0.99960000000000016</v>
      </c>
      <c r="G88" s="60">
        <f t="shared" si="39"/>
        <v>0.99999999999999989</v>
      </c>
      <c r="H88" s="60">
        <f>H79+H80+H83+H84+H85+H86+H87</f>
        <v>0.71426666666666661</v>
      </c>
    </row>
    <row r="89" spans="1:8" x14ac:dyDescent="0.25">
      <c r="A89" s="75"/>
      <c r="B89" s="76"/>
      <c r="C89" s="76"/>
      <c r="D89" s="76"/>
      <c r="E89" s="77" t="s">
        <v>102</v>
      </c>
      <c r="F89" s="76"/>
      <c r="G89" s="76"/>
      <c r="H89" s="76"/>
    </row>
    <row r="90" spans="1:8" x14ac:dyDescent="0.25">
      <c r="A90" s="78"/>
      <c r="B90" s="76"/>
      <c r="C90" s="79" t="s">
        <v>101</v>
      </c>
      <c r="D90" s="79"/>
      <c r="E90" s="79"/>
      <c r="F90" s="79"/>
      <c r="G90" s="79"/>
      <c r="H90" s="79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</sheetData>
  <mergeCells count="1">
    <mergeCell ref="C90:H90"/>
  </mergeCells>
  <pageMargins left="0.70866141732283472" right="0.31496062992125984" top="0.35433070866141736" bottom="0.35433070866141736" header="0.31496062992125984" footer="0.31496062992125984"/>
  <pageSetup paperSize="5" scale="90" fitToHeight="2" orientation="landscape" r:id="rId1"/>
  <rowBreaks count="1" manualBreakCount="1">
    <brk id="3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8345A8789F74418E0C6814B5EB4DC7" ma:contentTypeVersion="1" ma:contentTypeDescription="Create a new document." ma:contentTypeScope="" ma:versionID="b8cb7150fb0ef0fa5d56577708fae48d">
  <xsd:schema xmlns:xsd="http://www.w3.org/2001/XMLSchema" xmlns:xs="http://www.w3.org/2001/XMLSchema" xmlns:p="http://schemas.microsoft.com/office/2006/metadata/properties" xmlns:ns3="5ff50589-89cb-4a82-8a79-b2bb439a3159" targetNamespace="http://schemas.microsoft.com/office/2006/metadata/properties" ma:root="true" ma:fieldsID="68386f178691bf2f75a79673cc252c9a" ns3:_="">
    <xsd:import namespace="5ff50589-89cb-4a82-8a79-b2bb439a3159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50589-89cb-4a82-8a79-b2bb439a3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C0433F-FE70-4C39-B310-121B3BAD54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D8683A-FB0E-4090-AF08-48BCCCB67999}">
  <ds:schemaRefs>
    <ds:schemaRef ds:uri="http://purl.org/dc/elements/1.1/"/>
    <ds:schemaRef ds:uri="http://schemas.microsoft.com/office/2006/metadata/properties"/>
    <ds:schemaRef ds:uri="5ff50589-89cb-4a82-8a79-b2bb439a315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9BE559-BBC6-4551-B20F-9DBFEC1AF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f50589-89cb-4a82-8a79-b2bb439a3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Cost per Hire</vt:lpstr>
      <vt:lpstr>Hire per Recruit</vt:lpstr>
      <vt:lpstr>Female</vt:lpstr>
      <vt:lpstr>Age</vt:lpstr>
      <vt:lpstr>TC02 Survey Results</vt:lpstr>
      <vt:lpstr>OO Turn</vt:lpstr>
      <vt:lpstr>CF Turn</vt:lpstr>
      <vt:lpstr>'TC02 Survey Results'!Print_Area</vt:lpstr>
      <vt:lpstr>'TC02 Survey Results'!Print_Titles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Henry</dc:creator>
  <cp:lastModifiedBy>Chris</cp:lastModifiedBy>
  <cp:lastPrinted>2018-05-14T19:32:19Z</cp:lastPrinted>
  <dcterms:created xsi:type="dcterms:W3CDTF">2012-03-04T15:04:22Z</dcterms:created>
  <dcterms:modified xsi:type="dcterms:W3CDTF">2018-05-15T10:29:28Z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0x010100CB8345A8789F74418E0C6814B5EB4DC7</vt:lpwstr>
  </property>
  <property fmtid="{D5CDD505-2E9C-101B-9397-08002B2CF9AE}" pid="3" name="IsMyDocuments">
    <vt:bool>true</vt:bool>
  </property>
</Properties>
</file>